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r1335\Desktop\"/>
    </mc:Choice>
  </mc:AlternateContent>
  <xr:revisionPtr revIDLastSave="0" documentId="13_ncr:1_{3BB2F73E-B021-4A96-BE05-9B9FF3CCEFD7}" xr6:coauthVersionLast="47" xr6:coauthVersionMax="47" xr10:uidLastSave="{00000000-0000-0000-0000-000000000000}"/>
  <bookViews>
    <workbookView xWindow="-120" yWindow="-16320" windowWidth="29040" windowHeight="15840" tabRatio="789" activeTab="4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2" sheetId="18" state="hidden" r:id="rId4"/>
    <sheet name="SLP-Temp-Gebiet #01" sheetId="19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4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9" l="1"/>
  <c r="H27" i="19"/>
  <c r="I27" i="19"/>
  <c r="J27" i="19"/>
  <c r="K27" i="19"/>
  <c r="L27" i="19"/>
  <c r="M27" i="19"/>
  <c r="N27" i="19"/>
  <c r="F27" i="19"/>
  <c r="G27" i="19"/>
  <c r="E27" i="19"/>
  <c r="N71" i="19" l="1"/>
  <c r="M71" i="19"/>
  <c r="L71" i="19"/>
  <c r="K71" i="19"/>
  <c r="J71" i="19"/>
  <c r="I71" i="19"/>
  <c r="H71" i="19"/>
  <c r="G71" i="19"/>
  <c r="N70" i="19"/>
  <c r="M70" i="19"/>
  <c r="L70" i="19"/>
  <c r="K70" i="19"/>
  <c r="J70" i="19"/>
  <c r="I70" i="19"/>
  <c r="H70" i="19"/>
  <c r="G70" i="19"/>
  <c r="F70" i="19"/>
  <c r="E70" i="19"/>
  <c r="N69" i="19"/>
  <c r="M69" i="19"/>
  <c r="L69" i="19"/>
  <c r="K69" i="19"/>
  <c r="J69" i="19"/>
  <c r="I69" i="19"/>
  <c r="H69" i="19"/>
  <c r="G69" i="19"/>
  <c r="F69" i="19"/>
  <c r="E69" i="19"/>
  <c r="N68" i="19"/>
  <c r="M68" i="19"/>
  <c r="L68" i="19"/>
  <c r="K68" i="19"/>
  <c r="J68" i="19"/>
  <c r="I68" i="19"/>
  <c r="H68" i="19"/>
  <c r="G68" i="19"/>
  <c r="F68" i="19"/>
  <c r="E68" i="19"/>
  <c r="N67" i="19"/>
  <c r="M67" i="19"/>
  <c r="L67" i="19"/>
  <c r="K67" i="19"/>
  <c r="J67" i="19"/>
  <c r="I67" i="19"/>
  <c r="H67" i="19"/>
  <c r="G67" i="19"/>
  <c r="F67" i="19"/>
  <c r="E67" i="19"/>
  <c r="F63" i="19"/>
  <c r="M64" i="19" s="1"/>
  <c r="N61" i="19"/>
  <c r="M61" i="19"/>
  <c r="L61" i="19"/>
  <c r="K61" i="19"/>
  <c r="J61" i="19"/>
  <c r="I61" i="19"/>
  <c r="H61" i="19"/>
  <c r="G61" i="19"/>
  <c r="F61" i="19"/>
  <c r="E61" i="19"/>
  <c r="N60" i="19"/>
  <c r="M60" i="19"/>
  <c r="L60" i="19"/>
  <c r="K60" i="19"/>
  <c r="J60" i="19"/>
  <c r="I60" i="19"/>
  <c r="H60" i="19"/>
  <c r="G60" i="19"/>
  <c r="F60" i="19"/>
  <c r="E60" i="19"/>
  <c r="N59" i="19"/>
  <c r="M59" i="19"/>
  <c r="L59" i="19"/>
  <c r="K59" i="19"/>
  <c r="J59" i="19"/>
  <c r="I59" i="19"/>
  <c r="H59" i="19"/>
  <c r="G59" i="19"/>
  <c r="F59" i="19"/>
  <c r="E59" i="19"/>
  <c r="N58" i="19"/>
  <c r="M58" i="19"/>
  <c r="L58" i="19"/>
  <c r="K58" i="19"/>
  <c r="J58" i="19"/>
  <c r="I58" i="19"/>
  <c r="H58" i="19"/>
  <c r="G58" i="19"/>
  <c r="F58" i="19"/>
  <c r="N57" i="19"/>
  <c r="M57" i="19"/>
  <c r="L57" i="19"/>
  <c r="K57" i="19"/>
  <c r="J57" i="19"/>
  <c r="I57" i="19"/>
  <c r="H57" i="19"/>
  <c r="G57" i="19"/>
  <c r="F57" i="19"/>
  <c r="E57" i="19"/>
  <c r="F53" i="19"/>
  <c r="M54" i="19" s="1"/>
  <c r="N30" i="19"/>
  <c r="M30" i="19"/>
  <c r="L30" i="19"/>
  <c r="K30" i="19"/>
  <c r="J30" i="19"/>
  <c r="I30" i="19"/>
  <c r="H30" i="19"/>
  <c r="G30" i="19"/>
  <c r="F30" i="19"/>
  <c r="E30" i="19"/>
  <c r="T23" i="19"/>
  <c r="N19" i="19"/>
  <c r="M19" i="19"/>
  <c r="L19" i="19"/>
  <c r="K19" i="19"/>
  <c r="J19" i="19"/>
  <c r="I19" i="19"/>
  <c r="H19" i="19"/>
  <c r="G19" i="19"/>
  <c r="F19" i="19"/>
  <c r="E19" i="19"/>
  <c r="D22" i="19" s="1"/>
  <c r="D33" i="19" l="1"/>
  <c r="G32" i="19"/>
  <c r="F32" i="19"/>
  <c r="H32" i="19"/>
  <c r="N21" i="19"/>
  <c r="L21" i="19"/>
  <c r="J21" i="19"/>
  <c r="H21" i="19"/>
  <c r="F21" i="19"/>
  <c r="M21" i="19"/>
  <c r="K21" i="19"/>
  <c r="I21" i="19"/>
  <c r="G21" i="19"/>
  <c r="M32" i="19"/>
  <c r="K32" i="19"/>
  <c r="I32" i="19"/>
  <c r="N32" i="19"/>
  <c r="L32" i="19"/>
  <c r="J32" i="19"/>
  <c r="F54" i="19"/>
  <c r="H54" i="19"/>
  <c r="J54" i="19"/>
  <c r="L54" i="19"/>
  <c r="N54" i="19"/>
  <c r="F64" i="19"/>
  <c r="H64" i="19"/>
  <c r="J64" i="19"/>
  <c r="L64" i="19"/>
  <c r="N64" i="19"/>
  <c r="E54" i="19"/>
  <c r="G54" i="19"/>
  <c r="I54" i="19"/>
  <c r="K54" i="19"/>
  <c r="E64" i="19"/>
  <c r="G64" i="19"/>
  <c r="I64" i="19"/>
  <c r="K64" i="19"/>
  <c r="E32" i="19" l="1"/>
  <c r="D67" i="19"/>
  <c r="D57" i="19"/>
  <c r="E21" i="19"/>
  <c r="N56" i="19" l="1"/>
  <c r="L56" i="19"/>
  <c r="J56" i="19"/>
  <c r="H56" i="19"/>
  <c r="F56" i="19"/>
  <c r="I56" i="19"/>
  <c r="M56" i="19"/>
  <c r="G56" i="19"/>
  <c r="K56" i="19"/>
  <c r="N66" i="19"/>
  <c r="L66" i="19"/>
  <c r="J66" i="19"/>
  <c r="H66" i="19"/>
  <c r="F66" i="19"/>
  <c r="G66" i="19"/>
  <c r="K66" i="19"/>
  <c r="I66" i="19"/>
  <c r="M66" i="19"/>
  <c r="E66" i="19" l="1"/>
  <c r="E56" i="19"/>
  <c r="E27" i="1" l="1"/>
  <c r="E28" i="1"/>
  <c r="E7" i="18" l="1"/>
  <c r="E6" i="18"/>
  <c r="E4" i="18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G63" i="18"/>
  <c r="D32" i="18"/>
  <c r="L31" i="18" s="1"/>
  <c r="K53" i="18"/>
  <c r="E63" i="18"/>
  <c r="J63" i="18"/>
  <c r="M63" i="18"/>
  <c r="I53" i="18"/>
  <c r="N53" i="18"/>
  <c r="E53" i="18"/>
  <c r="J53" i="18"/>
  <c r="F63" i="18"/>
  <c r="K63" i="18"/>
  <c r="D22" i="18"/>
  <c r="N21" i="18" s="1"/>
  <c r="G53" i="18"/>
  <c r="M53" i="18"/>
  <c r="I63" i="18"/>
  <c r="N63" i="18"/>
  <c r="M21" i="18"/>
  <c r="K21" i="18"/>
  <c r="H31" i="18"/>
  <c r="G31" i="18"/>
  <c r="J31" i="18"/>
  <c r="M31" i="18"/>
  <c r="H53" i="18"/>
  <c r="H63" i="18"/>
  <c r="D24" i="15"/>
  <c r="C23" i="15"/>
  <c r="L21" i="18" l="1"/>
  <c r="J21" i="18"/>
  <c r="G21" i="18"/>
  <c r="H21" i="18"/>
  <c r="I21" i="18"/>
  <c r="F21" i="18"/>
  <c r="E21" i="18" s="1"/>
  <c r="D56" i="18"/>
  <c r="J55" i="18" s="1"/>
  <c r="F31" i="18"/>
  <c r="K31" i="18"/>
  <c r="I31" i="18"/>
  <c r="E31" i="18" s="1"/>
  <c r="N31" i="18"/>
  <c r="D66" i="18"/>
  <c r="K65" i="18" s="1"/>
  <c r="K55" i="18"/>
  <c r="G55" i="18"/>
  <c r="L55" i="18"/>
  <c r="F55" i="18"/>
  <c r="H55" i="18"/>
  <c r="M55" i="18"/>
  <c r="N55" i="18"/>
  <c r="I55" i="18"/>
  <c r="L65" i="18" l="1"/>
  <c r="M65" i="18"/>
  <c r="I65" i="18"/>
  <c r="N65" i="18"/>
  <c r="H65" i="18"/>
  <c r="G65" i="18"/>
  <c r="E55" i="18"/>
  <c r="F65" i="18"/>
  <c r="E65" i="18" s="1"/>
  <c r="J65" i="18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W11" i="7"/>
  <c r="V11" i="7"/>
  <c r="U11" i="7"/>
  <c r="T11" i="7"/>
  <c r="S11" i="7"/>
  <c r="R11" i="7"/>
  <c r="X11" i="7" l="1"/>
  <c r="E33" i="1" l="1"/>
  <c r="E32" i="1"/>
  <c r="E31" i="1"/>
  <c r="E30" i="1"/>
  <c r="E29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F25" i="7" l="1"/>
  <c r="F12" i="7"/>
  <c r="F14" i="7"/>
  <c r="F16" i="7"/>
  <c r="F18" i="7"/>
  <c r="F20" i="7"/>
  <c r="F22" i="7"/>
  <c r="F24" i="7"/>
  <c r="L26" i="7"/>
  <c r="Q26" i="7" s="1"/>
  <c r="F26" i="7"/>
  <c r="F13" i="7"/>
  <c r="F15" i="7"/>
  <c r="F17" i="7"/>
  <c r="F19" i="7"/>
  <c r="F21" i="7"/>
  <c r="F23" i="7"/>
  <c r="L25" i="7"/>
  <c r="Q25" i="7" s="1"/>
  <c r="L16" i="7"/>
  <c r="L20" i="7"/>
  <c r="L24" i="7"/>
  <c r="N11" i="7"/>
  <c r="L11" i="7"/>
  <c r="H11" i="7"/>
  <c r="L14" i="7"/>
  <c r="L18" i="7"/>
  <c r="P11" i="7"/>
  <c r="L19" i="7"/>
  <c r="M11" i="7"/>
  <c r="L13" i="7"/>
  <c r="L17" i="7"/>
  <c r="L21" i="7"/>
  <c r="O11" i="7"/>
  <c r="J11" i="7"/>
  <c r="L22" i="7"/>
  <c r="K11" i="7"/>
  <c r="L15" i="7"/>
  <c r="L23" i="7"/>
  <c r="L12" i="7"/>
  <c r="I11" i="7"/>
  <c r="F11" i="7"/>
  <c r="M8" i="4"/>
  <c r="M7" i="4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276499E0-86C1-430F-BFA4-F94ADA8D2959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<sst xmlns="http://schemas.openxmlformats.org/spreadsheetml/2006/main" count="1603" uniqueCount="855">
  <si>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</si>
  <si>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</si>
  <si>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</si>
  <si>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</si>
  <si>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</si>
  <si>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</si>
  <si>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</si>
  <si>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</si>
  <si>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</si>
  <si>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</si>
  <si>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</si>
  <si>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</si>
  <si>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</si>
  <si>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</si>
  <si>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</si>
  <si>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</si>
  <si>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</si>
  <si>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</si>
  <si>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</si>
  <si>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</si>
  <si>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</si>
  <si>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</si>
  <si>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</si>
  <si>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</si>
  <si>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</si>
  <si>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</si>
  <si>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</si>
  <si>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</si>
  <si>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</si>
  <si>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</si>
  <si>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</si>
  <si>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</si>
  <si>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</si>
  <si>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</si>
  <si>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</si>
  <si>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</si>
  <si>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</si>
  <si>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</si>
  <si>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</si>
  <si>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</si>
  <si>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</si>
  <si>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</si>
  <si>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</si>
  <si>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</si>
  <si>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</si>
  <si>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</si>
  <si>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</si>
  <si>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</si>
  <si>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</si>
  <si>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</si>
  <si>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</si>
  <si>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</si>
  <si>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</si>
  <si>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</si>
  <si>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</si>
  <si>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</si>
  <si>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</si>
  <si>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</si>
  <si>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</si>
  <si>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</si>
  <si>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</si>
  <si>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</si>
  <si>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</si>
  <si>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</si>
  <si>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</si>
  <si>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</si>
  <si>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</si>
  <si>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</si>
  <si>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</si>
  <si>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</si>
  <si>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</si>
  <si>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</si>
  <si>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</si>
  <si>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</si>
  <si>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</si>
  <si>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</si>
  <si>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</si>
  <si>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</si>
  <si>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</si>
  <si>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</si>
  <si>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</si>
  <si>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</si>
  <si>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</si>
  <si>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</si>
  <si>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</si>
  <si>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</si>
  <si>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</si>
  <si>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</si>
  <si>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</si>
  <si>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</si>
  <si>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</si>
  <si>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</si>
  <si>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</si>
  <si>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</si>
  <si>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</si>
  <si>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</si>
  <si>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</si>
  <si>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</si>
  <si>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</si>
  <si>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</si>
  <si>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</si>
  <si>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</si>
  <si>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</si>
  <si>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</si>
  <si>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</si>
  <si>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</si>
  <si>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</si>
  <si>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</si>
  <si>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</si>
  <si>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</si>
  <si>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</si>
  <si>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</si>
  <si>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</si>
  <si>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</si>
  <si>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</si>
  <si>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</si>
  <si>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</si>
  <si>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</si>
  <si>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</si>
  <si>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</si>
  <si>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</si>
  <si>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</si>
  <si>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</si>
  <si>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</si>
  <si>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</si>
  <si>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</si>
  <si>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</si>
  <si>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</si>
  <si>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</si>
  <si>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</si>
  <si>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</si>
  <si>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</si>
  <si>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</si>
  <si>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</si>
  <si>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</si>
  <si>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</si>
  <si>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</si>
  <si>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</si>
  <si>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</si>
  <si>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</si>
  <si>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</si>
  <si>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</si>
  <si>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</si>
  <si>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</si>
  <si>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</si>
  <si>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</si>
  <si>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</si>
  <si>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</si>
  <si>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</si>
  <si>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</si>
  <si>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</si>
  <si>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</si>
  <si>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</si>
  <si>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</si>
  <si>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</si>
  <si>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</si>
  <si>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</si>
  <si>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</si>
  <si>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</si>
  <si>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</si>
  <si>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</si>
  <si>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</si>
  <si>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</si>
  <si>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</si>
  <si>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</si>
  <si>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</si>
  <si>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</si>
  <si>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</si>
  <si>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</si>
  <si>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</si>
  <si>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</si>
  <si>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</si>
  <si>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</si>
  <si>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</si>
  <si>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</si>
  <si>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</si>
  <si>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</si>
  <si>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</si>
  <si>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</si>
  <si>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</si>
  <si>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</si>
  <si>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</si>
  <si>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</si>
  <si>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</si>
  <si>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</si>
  <si>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</si>
  <si>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</si>
  <si>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</si>
  <si>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</si>
  <si>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</si>
  <si>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</si>
  <si>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</si>
  <si>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</si>
  <si>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</si>
  <si>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</si>
  <si>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</si>
  <si>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</si>
  <si>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</si>
  <si>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</si>
  <si>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</si>
  <si>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</si>
  <si>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</si>
  <si>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</si>
  <si>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</si>
  <si>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</si>
  <si>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</si>
  <si>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</si>
  <si>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</si>
  <si>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</si>
  <si>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</si>
  <si>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</si>
  <si>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</si>
  <si>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</si>
  <si>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</si>
  <si>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</si>
  <si>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</si>
  <si>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</si>
  <si>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</si>
  <si>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</si>
  <si>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</si>
  <si>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</si>
  <si>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</si>
  <si>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</si>
  <si>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</si>
  <si>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</si>
  <si>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</si>
  <si>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</si>
  <si>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</si>
  <si>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</si>
  <si>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</si>
  <si>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</si>
  <si>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</si>
  <si>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</si>
  <si>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</si>
  <si>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</si>
  <si>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</si>
  <si>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</si>
  <si>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</si>
  <si>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</si>
  <si>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</si>
  <si>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</si>
  <si>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</si>
  <si>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</si>
  <si>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</si>
  <si>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</si>
  <si>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</si>
  <si>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</si>
  <si>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</si>
  <si>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</si>
  <si>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</si>
  <si>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</si>
  <si>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</si>
  <si>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</si>
  <si>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</si>
  <si>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</si>
  <si>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</si>
  <si>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</si>
  <si>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</si>
  <si>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</si>
  <si>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</si>
  <si>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</si>
  <si>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</si>
  <si>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</si>
  <si>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</si>
  <si>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</si>
  <si>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</si>
  <si>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</si>
  <si>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</si>
  <si>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</si>
  <si>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</si>
  <si>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</si>
  <si>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</si>
  <si>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</si>
  <si>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</si>
  <si>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</si>
  <si>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</si>
  <si>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</si>
  <si>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</si>
  <si>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</si>
  <si>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</si>
  <si>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</si>
  <si>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</si>
  <si>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</si>
  <si>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</si>
  <si>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</si>
  <si>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</si>
  <si>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</si>
  <si>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</si>
  <si>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</si>
  <si>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</si>
  <si>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</si>
  <si>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</si>
  <si>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</si>
  <si>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</si>
  <si>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</si>
  <si>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</si>
  <si>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</si>
  <si>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</si>
  <si>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</si>
  <si>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</si>
  <si>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</si>
  <si>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</si>
  <si>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</si>
  <si>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</si>
  <si>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</si>
  <si>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</si>
  <si>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</si>
  <si>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</si>
  <si>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</si>
  <si>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</si>
  <si>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</si>
  <si>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</si>
  <si>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</si>
  <si>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</si>
  <si>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</si>
  <si>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</si>
  <si>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</si>
  <si>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</si>
  <si>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</si>
  <si>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</si>
  <si>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</si>
  <si>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</si>
  <si>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</si>
  <si>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</si>
  <si>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</si>
  <si>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</si>
  <si>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</si>
  <si>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</si>
  <si>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</si>
  <si>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</si>
  <si>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</si>
  <si>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</si>
  <si>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</si>
  <si>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</si>
  <si>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</si>
  <si>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</si>
  <si>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</si>
  <si>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</si>
  <si>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</si>
  <si>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</si>
  <si>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</si>
  <si>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</si>
  <si>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</si>
  <si>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</si>
  <si>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</si>
  <si>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</si>
  <si>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</si>
  <si>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</si>
  <si>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</si>
  <si>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</si>
  <si>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</si>
  <si>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</si>
  <si>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</si>
  <si>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</si>
  <si>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</si>
  <si>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</si>
  <si>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</si>
  <si>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</si>
  <si>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</si>
  <si>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</si>
  <si>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</si>
  <si>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</si>
  <si>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</si>
  <si>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</si>
  <si>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</si>
  <si>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</si>
  <si>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</si>
  <si>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</si>
  <si>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</si>
  <si>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</si>
  <si>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</si>
  <si>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</si>
  <si>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</si>
  <si>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</si>
  <si>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</si>
  <si>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</si>
  <si>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</si>
  <si>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</si>
  <si>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</si>
  <si>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</si>
  <si>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</si>
  <si>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</si>
  <si>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</si>
  <si>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</si>
  <si>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</si>
  <si>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</si>
  <si>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</si>
  <si>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</si>
  <si>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</si>
  <si>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</si>
  <si>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</si>
  <si>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</si>
  <si>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</si>
  <si>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</si>
  <si>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</si>
  <si>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</si>
  <si>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</si>
  <si>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</si>
  <si>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</si>
  <si>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</si>
  <si>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</si>
  <si>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</si>
  <si>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</si>
  <si>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</si>
  <si>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</si>
  <si>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</si>
  <si>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</si>
  <si>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</si>
  <si>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</si>
  <si>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</si>
  <si>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</si>
  <si>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</si>
  <si>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</si>
  <si>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</si>
  <si>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</si>
  <si>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</si>
  <si>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</si>
  <si>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</si>
  <si>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</si>
  <si>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</si>
  <si>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</si>
  <si>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</si>
  <si>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</si>
  <si>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</si>
  <si>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</si>
  <si>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</si>
  <si>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</si>
  <si>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</si>
  <si>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</si>
  <si>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</si>
  <si>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</si>
  <si>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</si>
  <si>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</si>
  <si>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</si>
  <si>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</si>
  <si>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</si>
  <si>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</si>
  <si>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</si>
  <si>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</si>
  <si>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</si>
  <si>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</si>
  <si>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</si>
  <si>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</si>
  <si>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</si>
  <si>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</si>
  <si>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</si>
  <si>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</si>
  <si>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</si>
  <si>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</si>
  <si>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</si>
  <si>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</si>
  <si>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</si>
  <si>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</si>
  <si>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</si>
  <si>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</si>
  <si>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</si>
  <si>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</si>
  <si>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</si>
  <si>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</si>
  <si>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</si>
  <si>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</si>
  <si>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</si>
  <si>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</si>
  <si>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</si>
  <si>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</si>
  <si>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</si>
  <si>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</si>
  <si>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</si>
  <si>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</si>
  <si>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</si>
  <si>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</si>
  <si>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</si>
  <si>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</si>
  <si>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</si>
  <si>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</si>
  <si>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</si>
  <si>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</si>
  <si>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</si>
  <si>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</si>
  <si>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</si>
  <si>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</si>
  <si>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</si>
  <si>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</si>
  <si>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</si>
  <si>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</si>
  <si>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</si>
  <si>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</si>
  <si>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</si>
  <si>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</si>
  <si>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</si>
  <si>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</si>
  <si>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</si>
  <si>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</si>
  <si>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</si>
  <si>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</si>
  <si>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</si>
  <si>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</si>
  <si>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</si>
  <si>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</si>
  <si>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</si>
  <si>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</si>
  <si>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</si>
  <si>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</si>
  <si>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</si>
  <si>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</si>
  <si>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</si>
  <si>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</si>
  <si>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</si>
  <si>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</si>
  <si>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</si>
  <si>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</si>
  <si>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</si>
  <si>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</si>
  <si>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</si>
  <si>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</si>
  <si>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</si>
  <si>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</si>
  <si>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</si>
  <si>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</si>
  <si>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</si>
  <si>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</si>
  <si>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</si>
  <si>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</si>
  <si>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</si>
  <si>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</si>
  <si>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</si>
  <si>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</si>
  <si>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</si>
  <si>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</si>
  <si>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</si>
  <si>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</si>
  <si>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</si>
  <si>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</si>
  <si>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</si>
  <si>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</si>
  <si>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</si>
  <si>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</si>
  <si>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</si>
  <si>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</si>
  <si>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</si>
  <si>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</si>
  <si>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</si>
  <si>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</si>
  <si>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</si>
  <si>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</si>
  <si>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</si>
  <si>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</si>
  <si>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</si>
  <si>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</si>
  <si>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</si>
  <si>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</si>
  <si>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</si>
  <si>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</si>
  <si>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</si>
  <si>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</si>
  <si>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</si>
  <si>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</si>
  <si>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</si>
  <si>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</si>
  <si>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</si>
  <si>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</si>
  <si>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</si>
  <si>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</si>
  <si>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</si>
  <si>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</si>
  <si>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</si>
  <si>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</si>
  <si>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</si>
  <si>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</si>
  <si>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</si>
  <si>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</si>
  <si>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</si>
  <si>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</si>
  <si>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</si>
  <si>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</si>
  <si>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</si>
  <si>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</si>
  <si>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</si>
  <si>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</si>
  <si>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</si>
  <si>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</si>
  <si>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</si>
  <si>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</si>
  <si>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</si>
  <si>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</si>
  <si>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</si>
  <si>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</si>
  <si>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</si>
  <si>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</si>
  <si>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</si>
  <si>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</si>
  <si>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</si>
  <si>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</si>
  <si>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</si>
  <si>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</si>
  <si>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</si>
  <si>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</si>
  <si>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</si>
  <si>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</si>
  <si>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</si>
  <si>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</si>
  <si>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</si>
  <si>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</si>
  <si>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</si>
  <si>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</si>
  <si>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</si>
  <si>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</si>
  <si>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</si>
  <si>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</si>
  <si>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</si>
  <si>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</si>
  <si>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</si>
  <si>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</si>
  <si>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</si>
  <si>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</si>
  <si>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</si>
  <si>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</si>
  <si>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</si>
  <si>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</si>
  <si>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</si>
  <si>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</si>
  <si>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</si>
  <si>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</si>
  <si>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</si>
  <si>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</si>
  <si>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</si>
  <si>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</si>
  <si>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</si>
  <si>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</si>
  <si>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</si>
  <si>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</si>
  <si>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</si>
  <si>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</si>
  <si>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</si>
  <si>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</si>
  <si>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</si>
  <si>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</si>
  <si>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</si>
  <si>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</si>
  <si>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</si>
  <si>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</si>
  <si>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</si>
  <si>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</si>
  <si>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</si>
  <si>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</si>
  <si>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</si>
  <si>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</si>
  <si>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</si>
  <si>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</si>
  <si>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</si>
  <si>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</si>
  <si>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</si>
  <si>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</si>
  <si>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9870075400001</t>
  </si>
  <si>
    <t>Auf der Papenburg 18</t>
  </si>
  <si>
    <t>Hannover</t>
  </si>
  <si>
    <t>Stefan Ebeling</t>
  </si>
  <si>
    <t>bilanzierung.gas@enercity-netz.de</t>
  </si>
  <si>
    <t>0511 - 430-5191</t>
  </si>
  <si>
    <t>DWD Hannover-Flughafen</t>
  </si>
  <si>
    <t>Hannover-Langenhagen</t>
  </si>
  <si>
    <t>NCG und Gaspool ohne MGÜ</t>
  </si>
  <si>
    <t>Hannover 1 + Zone Lemmie</t>
  </si>
  <si>
    <t>DE_GBA34</t>
  </si>
  <si>
    <t>DE_GBD34</t>
  </si>
  <si>
    <t>DE_GBH34</t>
  </si>
  <si>
    <t>DE_GGA34</t>
  </si>
  <si>
    <t>DE_GGB34</t>
  </si>
  <si>
    <t>DE_GHA34</t>
  </si>
  <si>
    <t>DE_GHD34</t>
  </si>
  <si>
    <t>DE_GMF34</t>
  </si>
  <si>
    <t>DE_GMK34</t>
  </si>
  <si>
    <t>DE_GPD34</t>
  </si>
  <si>
    <t>DE_GWA34</t>
  </si>
  <si>
    <t>DE_HEF34</t>
  </si>
  <si>
    <t>DE_HMF34</t>
  </si>
  <si>
    <t xml:space="preserve"> 0,3537640</t>
  </si>
  <si>
    <t>-33,350000</t>
  </si>
  <si>
    <t xml:space="preserve"> 5,7212303</t>
  </si>
  <si>
    <t xml:space="preserve">0,3033305 </t>
  </si>
  <si>
    <t xml:space="preserve"> 1,5175792</t>
  </si>
  <si>
    <t>-37,500000</t>
  </si>
  <si>
    <t xml:space="preserve"> 6,8000000</t>
  </si>
  <si>
    <t xml:space="preserve">0,0295801 </t>
  </si>
  <si>
    <t xml:space="preserve"> 0,9872585</t>
  </si>
  <si>
    <t>-35,253212</t>
  </si>
  <si>
    <t xml:space="preserve"> 6,0587001</t>
  </si>
  <si>
    <t xml:space="preserve">0,0793512 </t>
  </si>
  <si>
    <t xml:space="preserve"> 1,1848320</t>
  </si>
  <si>
    <t>-36,000000</t>
  </si>
  <si>
    <t xml:space="preserve"> 7,7368518</t>
  </si>
  <si>
    <t xml:space="preserve">0,0793107 </t>
  </si>
  <si>
    <t xml:space="preserve"> 1,6266812</t>
  </si>
  <si>
    <t>-37,882536</t>
  </si>
  <si>
    <t xml:space="preserve"> 6,9836070</t>
  </si>
  <si>
    <t xml:space="preserve">0,0297136 </t>
  </si>
  <si>
    <t xml:space="preserve"> 1,8398455</t>
  </si>
  <si>
    <t>-37,828203</t>
  </si>
  <si>
    <t xml:space="preserve"> 8,1593369</t>
  </si>
  <si>
    <t xml:space="preserve">0,0259710 </t>
  </si>
  <si>
    <t xml:space="preserve"> 1,2569600</t>
  </si>
  <si>
    <t>-36,607845</t>
  </si>
  <si>
    <t xml:space="preserve"> 7,3211870</t>
  </si>
  <si>
    <t xml:space="preserve">0,0776960 </t>
  </si>
  <si>
    <t xml:space="preserve"> 1,4256684</t>
  </si>
  <si>
    <t>-36,659050</t>
  </si>
  <si>
    <t xml:space="preserve"> 7,6083226</t>
  </si>
  <si>
    <t xml:space="preserve">0,0371116 </t>
  </si>
  <si>
    <t xml:space="preserve"> 1,0443538</t>
  </si>
  <si>
    <t>-35,033375</t>
  </si>
  <si>
    <t xml:space="preserve"> 6,2240634</t>
  </si>
  <si>
    <t xml:space="preserve">0,0502917 </t>
  </si>
  <si>
    <t xml:space="preserve"> 1,3284913</t>
  </si>
  <si>
    <t>-35,871506</t>
  </si>
  <si>
    <t xml:space="preserve"> 7,5186829</t>
  </si>
  <si>
    <t xml:space="preserve">0,0175540 </t>
  </si>
  <si>
    <t xml:space="preserve"> 1,8834609</t>
  </si>
  <si>
    <t>-37,000000</t>
  </si>
  <si>
    <t xml:space="preserve"> 10,2405021</t>
  </si>
  <si>
    <t xml:space="preserve">0,0275470 </t>
  </si>
  <si>
    <t xml:space="preserve"> 0,3925339</t>
  </si>
  <si>
    <t>-35,300000</t>
  </si>
  <si>
    <t xml:space="preserve"> 4,8662747</t>
  </si>
  <si>
    <t xml:space="preserve">0,3045099 </t>
  </si>
  <si>
    <t xml:space="preserve"> 1,3819663</t>
  </si>
  <si>
    <t>-37,412415</t>
  </si>
  <si>
    <t xml:space="preserve"> 6,1723179</t>
  </si>
  <si>
    <t xml:space="preserve">0,0396284 </t>
  </si>
  <si>
    <t xml:space="preserve"> 0,4040932</t>
  </si>
  <si>
    <t>-24,439296</t>
  </si>
  <si>
    <t xml:space="preserve"> 6,5718175</t>
  </si>
  <si>
    <t xml:space="preserve">0,7107710 </t>
  </si>
  <si>
    <t>-0,0177463</t>
  </si>
  <si>
    <t xml:space="preserve">0,6825699 </t>
  </si>
  <si>
    <t xml:space="preserve">0,5434624 </t>
  </si>
  <si>
    <t>-0,0788559</t>
  </si>
  <si>
    <t xml:space="preserve">1,2161250 </t>
  </si>
  <si>
    <t xml:space="preserve">0,0968721 </t>
  </si>
  <si>
    <t>-0,0495013</t>
  </si>
  <si>
    <t xml:space="preserve">0,9637999 </t>
  </si>
  <si>
    <t xml:space="preserve">0,2288398 </t>
  </si>
  <si>
    <t>-0,0687383</t>
  </si>
  <si>
    <t xml:space="preserve">1,1308570 </t>
  </si>
  <si>
    <t xml:space="preserve">0,1910301 </t>
  </si>
  <si>
    <t>-0,0854333</t>
  </si>
  <si>
    <t xml:space="preserve">1,2709629 </t>
  </si>
  <si>
    <t xml:space="preserve">0,0928124 </t>
  </si>
  <si>
    <t>-0,1069262</t>
  </si>
  <si>
    <t xml:space="preserve">1,4552240 </t>
  </si>
  <si>
    <t xml:space="preserve">0,0691851 </t>
  </si>
  <si>
    <t>-0,0696826</t>
  </si>
  <si>
    <t xml:space="preserve">1,1379702 </t>
  </si>
  <si>
    <t xml:space="preserve">0,1921068 </t>
  </si>
  <si>
    <t>-0,0809359</t>
  </si>
  <si>
    <t xml:space="preserve">1,2364527 </t>
  </si>
  <si>
    <t xml:space="preserve">0,1002979 </t>
  </si>
  <si>
    <t>-0,0535830</t>
  </si>
  <si>
    <t xml:space="preserve">0,9995901 </t>
  </si>
  <si>
    <t xml:space="preserve">0,1633299 </t>
  </si>
  <si>
    <t>-0,0758983</t>
  </si>
  <si>
    <t xml:space="preserve">1,1942555 </t>
  </si>
  <si>
    <t xml:space="preserve">0,0603337 </t>
  </si>
  <si>
    <t>-0,1253100</t>
  </si>
  <si>
    <t xml:space="preserve">1,6275999 </t>
  </si>
  <si>
    <t xml:space="preserve">0,0635119 </t>
  </si>
  <si>
    <t>-0,0167993</t>
  </si>
  <si>
    <t xml:space="preserve">0,6710889 </t>
  </si>
  <si>
    <t xml:space="preserve">0,5614623 </t>
  </si>
  <si>
    <t>-0,0672159</t>
  </si>
  <si>
    <t xml:space="preserve">1,1167138 </t>
  </si>
  <si>
    <t xml:space="preserve">0,1355070 </t>
  </si>
  <si>
    <t>0,0000000</t>
  </si>
  <si>
    <t>1,1211</t>
  </si>
  <si>
    <t>1,0769</t>
  </si>
  <si>
    <t>1,1353</t>
  </si>
  <si>
    <t>1,1402</t>
  </si>
  <si>
    <t>0,4852</t>
  </si>
  <si>
    <t>0,9565</t>
  </si>
  <si>
    <t>1,0857</t>
  </si>
  <si>
    <t>1,0378</t>
  </si>
  <si>
    <t>1,0622</t>
  </si>
  <si>
    <t>1,0266</t>
  </si>
  <si>
    <t>0,7629</t>
  </si>
  <si>
    <t>0,9196</t>
  </si>
  <si>
    <t>1,0389</t>
  </si>
  <si>
    <t>1,0028</t>
  </si>
  <si>
    <t>1,0162</t>
  </si>
  <si>
    <t>1,0024</t>
  </si>
  <si>
    <t>1,0043</t>
  </si>
  <si>
    <t>0,9587</t>
  </si>
  <si>
    <t>0,9894</t>
  </si>
  <si>
    <t>1,0033</t>
  </si>
  <si>
    <t>1,0109</t>
  </si>
  <si>
    <t>1,0180</t>
  </si>
  <si>
    <t>1,0356</t>
  </si>
  <si>
    <t>1,0106</t>
  </si>
  <si>
    <t>0,9627</t>
  </si>
  <si>
    <t>1,0507</t>
  </si>
  <si>
    <t>1,0552</t>
  </si>
  <si>
    <t>1,0297</t>
  </si>
  <si>
    <t>0,9767</t>
  </si>
  <si>
    <t>0,9353</t>
  </si>
  <si>
    <t>1,0232</t>
  </si>
  <si>
    <t>1,0252</t>
  </si>
  <si>
    <t>1,0295</t>
  </si>
  <si>
    <t>1,0253</t>
  </si>
  <si>
    <t>0,9675</t>
  </si>
  <si>
    <t>0,8935</t>
  </si>
  <si>
    <t>1,0300</t>
  </si>
  <si>
    <t>1,0200</t>
  </si>
  <si>
    <t>1,0100</t>
  </si>
  <si>
    <t>0,9300</t>
  </si>
  <si>
    <t>0,9500</t>
  </si>
  <si>
    <t>1,0523</t>
  </si>
  <si>
    <t>1,0449</t>
  </si>
  <si>
    <t>1,0494</t>
  </si>
  <si>
    <t>0,9885</t>
  </si>
  <si>
    <t>0,8860</t>
  </si>
  <si>
    <t>0,9435</t>
  </si>
  <si>
    <t>1,0365</t>
  </si>
  <si>
    <t>0,9933</t>
  </si>
  <si>
    <t>0,9948</t>
  </si>
  <si>
    <t>1,0659</t>
  </si>
  <si>
    <t>0,9362</t>
  </si>
  <si>
    <t>0,9034</t>
  </si>
  <si>
    <t xml:space="preserve"> 1,0866</t>
  </si>
  <si>
    <t xml:space="preserve"> 1,0720</t>
  </si>
  <si>
    <t xml:space="preserve"> 1,0557</t>
  </si>
  <si>
    <t xml:space="preserve"> 1,0117</t>
  </si>
  <si>
    <t xml:space="preserve"> 0,9001</t>
  </si>
  <si>
    <t xml:space="preserve"> 0,8525</t>
  </si>
  <si>
    <t>1,2615</t>
  </si>
  <si>
    <t>1,2707</t>
  </si>
  <si>
    <t>1,2430</t>
  </si>
  <si>
    <t>1,1276</t>
  </si>
  <si>
    <t>0,3877</t>
  </si>
  <si>
    <t>0,4638</t>
  </si>
  <si>
    <t>1,0000</t>
  </si>
  <si>
    <t>1,0848</t>
  </si>
  <si>
    <t>1,1052</t>
  </si>
  <si>
    <t>0,9322</t>
  </si>
  <si>
    <t>0,9897</t>
  </si>
  <si>
    <t>1,0358</t>
  </si>
  <si>
    <t>1,0354</t>
  </si>
  <si>
    <t>1,0699</t>
  </si>
  <si>
    <t xml:space="preserve"> 1,0214</t>
  </si>
  <si>
    <t>1,2457</t>
  </si>
  <si>
    <t>enercity Netz GmbH</t>
  </si>
  <si>
    <t>weiterer Wetter-Dienstleister:</t>
  </si>
  <si>
    <t>Individuelle GPT</t>
  </si>
  <si>
    <t>Allgemeine GPT</t>
  </si>
  <si>
    <t>Bezeichnung Gasprognosetemperatur</t>
  </si>
  <si>
    <t>THE</t>
  </si>
  <si>
    <t>Netzkontonummer:</t>
  </si>
  <si>
    <t>THE0NKL700754000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</si>
</sst>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84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2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4" fillId="0" borderId="1" applyNumberFormat="0" applyFill="0" applyAlignment="0" applyProtection="0"/>
    <xf numFmtId="0" fontId="37" fillId="0" borderId="33" applyNumberFormat="0" applyFill="0" applyAlignment="0" applyProtection="0"/>
    <xf numFmtId="0" fontId="5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2" fillId="0" borderId="0"/>
    <xf numFmtId="0" fontId="8" fillId="0" borderId="0"/>
    <xf numFmtId="0" fontId="32" fillId="0" borderId="0"/>
    <xf numFmtId="0" fontId="32" fillId="0" borderId="0"/>
    <xf numFmtId="0" fontId="5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</cellStyleXfs>
  <cellXfs count="4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6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2" fillId="0" borderId="0" xfId="3" applyNumberFormat="1" applyFont="1" applyFill="1" applyAlignment="1" applyProtection="1">
      <alignment horizontal="left"/>
      <protection hidden="1"/>
    </xf>
    <xf numFmtId="1" fontId="12" fillId="0" borderId="0" xfId="3" applyNumberFormat="1" applyFont="1" applyFill="1" applyAlignment="1" applyProtection="1">
      <protection hidden="1"/>
    </xf>
    <xf numFmtId="0" fontId="12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2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2" fillId="36" borderId="12" xfId="0" applyFont="1" applyFill="1" applyBorder="1" applyProtection="1"/>
    <xf numFmtId="194" fontId="0" fillId="72" borderId="78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3" fontId="0" fillId="71" borderId="73" xfId="0" applyNumberFormat="1" applyFont="1" applyFill="1" applyBorder="1" applyAlignment="1" applyProtection="1">
      <alignment horizontal="center" vertical="center"/>
      <protection locked="0"/>
    </xf>
    <xf numFmtId="184" fontId="0" fillId="71" borderId="73" xfId="0" applyNumberFormat="1" applyFont="1" applyFill="1" applyBorder="1" applyAlignment="1" applyProtection="1">
      <alignment vertical="center"/>
      <protection locked="0"/>
    </xf>
    <xf numFmtId="0" fontId="0" fillId="37" borderId="0" xfId="0" applyFill="1"/>
    <xf numFmtId="0" fontId="12" fillId="0" borderId="0" xfId="3" applyFont="1" applyProtection="1">
      <protection hidden="1"/>
    </xf>
    <xf numFmtId="14" fontId="12" fillId="0" borderId="0" xfId="3" applyNumberFormat="1" applyFont="1" applyAlignment="1" applyProtection="1">
      <alignment horizontal="left"/>
      <protection hidden="1"/>
    </xf>
    <xf numFmtId="0" fontId="0" fillId="70" borderId="17" xfId="0" applyFill="1" applyBorder="1" applyAlignment="1">
      <alignment horizontal="center"/>
    </xf>
    <xf numFmtId="0" fontId="79" fillId="0" borderId="0" xfId="0" applyFont="1"/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0" borderId="20" xfId="0" applyBorder="1"/>
    <xf numFmtId="0" fontId="0" fillId="0" borderId="0" xfId="0" applyAlignment="1">
      <alignment horizontal="right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0" fillId="33" borderId="17" xfId="0" applyFill="1" applyBorder="1" applyAlignment="1" applyProtection="1">
      <alignment horizontal="center" vertical="center"/>
      <protection locked="0"/>
    </xf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0" borderId="17" xfId="0" applyBorder="1" applyAlignment="1">
      <alignment horizontal="center"/>
    </xf>
    <xf numFmtId="195" fontId="0" fillId="0" borderId="17" xfId="0" applyNumberFormat="1" applyBorder="1" applyAlignment="1">
      <alignment horizontal="center" vertical="center"/>
    </xf>
    <xf numFmtId="168" fontId="0" fillId="0" borderId="17" xfId="0" applyNumberFormat="1" applyBorder="1" applyAlignment="1">
      <alignment horizontal="center" vertical="center"/>
    </xf>
    <xf numFmtId="0" fontId="0" fillId="37" borderId="17" xfId="0" applyFill="1" applyBorder="1"/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7" xfId="0" applyBorder="1" applyAlignment="1" applyProtection="1">
      <alignment horizontal="left" vertical="center"/>
      <protection locked="0"/>
    </xf>
    <xf numFmtId="0" fontId="12" fillId="64" borderId="0" xfId="0" applyFont="1" applyFill="1" applyProtection="1">
      <protection hidden="1"/>
    </xf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68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center" vertical="center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195" fontId="0" fillId="65" borderId="0" xfId="0" applyNumberFormat="1" applyFill="1" applyAlignment="1">
      <alignment horizont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92" fontId="0" fillId="0" borderId="17" xfId="0" applyNumberFormat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12" fillId="0" borderId="0" xfId="3" quotePrefix="1" applyFont="1" applyAlignment="1" applyProtection="1">
      <alignment horizontal="left"/>
      <protection hidden="1"/>
    </xf>
    <xf numFmtId="0" fontId="95" fillId="37" borderId="12" xfId="0" applyFont="1" applyFill="1" applyBorder="1"/>
    <xf numFmtId="0" fontId="0" fillId="37" borderId="0" xfId="0" applyFill="1" applyBorder="1"/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84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2 2 2" xfId="153" xr:uid="{00000000-0005-0000-0000-000003000000}"/>
    <cellStyle name="20 % - Akzent1 3" xfId="7" xr:uid="{00000000-0005-0000-0000-000004000000}"/>
    <cellStyle name="20 % - Akzent1 3 2" xfId="154" xr:uid="{00000000-0005-0000-0000-000005000000}"/>
    <cellStyle name="20 % - Akzent2 2" xfId="8" xr:uid="{00000000-0005-0000-0000-000006000000}"/>
    <cellStyle name="20 % - Akzent2 2 2" xfId="9" xr:uid="{00000000-0005-0000-0000-000007000000}"/>
    <cellStyle name="20 % - Akzent2 2 2 2" xfId="155" xr:uid="{00000000-0005-0000-0000-000008000000}"/>
    <cellStyle name="20 % - Akzent2 3" xfId="10" xr:uid="{00000000-0005-0000-0000-000009000000}"/>
    <cellStyle name="20 % - Akzent2 3 2" xfId="156" xr:uid="{00000000-0005-0000-0000-00000A000000}"/>
    <cellStyle name="20 % - Akzent3 2" xfId="11" xr:uid="{00000000-0005-0000-0000-00000B000000}"/>
    <cellStyle name="20 % - Akzent3 2 2" xfId="12" xr:uid="{00000000-0005-0000-0000-00000C000000}"/>
    <cellStyle name="20 % - Akzent3 2 2 2" xfId="157" xr:uid="{00000000-0005-0000-0000-00000D000000}"/>
    <cellStyle name="20 % - Akzent3 3" xfId="13" xr:uid="{00000000-0005-0000-0000-00000E000000}"/>
    <cellStyle name="20 % - Akzent3 3 2" xfId="158" xr:uid="{00000000-0005-0000-0000-00000F000000}"/>
    <cellStyle name="20 % - Akzent4 2" xfId="14" xr:uid="{00000000-0005-0000-0000-000010000000}"/>
    <cellStyle name="20 % - Akzent4 2 2" xfId="15" xr:uid="{00000000-0005-0000-0000-000011000000}"/>
    <cellStyle name="20 % - Akzent4 2 2 2" xfId="159" xr:uid="{00000000-0005-0000-0000-000012000000}"/>
    <cellStyle name="20 % - Akzent4 3" xfId="16" xr:uid="{00000000-0005-0000-0000-000013000000}"/>
    <cellStyle name="20 % - Akzent4 3 2" xfId="160" xr:uid="{00000000-0005-0000-0000-000014000000}"/>
    <cellStyle name="20 % - Akzent5 2" xfId="17" xr:uid="{00000000-0005-0000-0000-000015000000}"/>
    <cellStyle name="20 % - Akzent5 2 2" xfId="18" xr:uid="{00000000-0005-0000-0000-000016000000}"/>
    <cellStyle name="20 % - Akzent5 2 2 2" xfId="161" xr:uid="{00000000-0005-0000-0000-000017000000}"/>
    <cellStyle name="20 % - Akzent5 3" xfId="19" xr:uid="{00000000-0005-0000-0000-000018000000}"/>
    <cellStyle name="20 % - Akzent5 3 2" xfId="162" xr:uid="{00000000-0005-0000-0000-000019000000}"/>
    <cellStyle name="20 % - Akzent6 2" xfId="20" xr:uid="{00000000-0005-0000-0000-00001A000000}"/>
    <cellStyle name="20 % - Akzent6 2 2" xfId="21" xr:uid="{00000000-0005-0000-0000-00001B000000}"/>
    <cellStyle name="20 % - Akzent6 2 2 2" xfId="163" xr:uid="{00000000-0005-0000-0000-00001C000000}"/>
    <cellStyle name="20 % - Akzent6 3" xfId="22" xr:uid="{00000000-0005-0000-0000-00001D000000}"/>
    <cellStyle name="20 % - Akzent6 3 2" xfId="164" xr:uid="{00000000-0005-0000-0000-00001E000000}"/>
    <cellStyle name="40 % - Akzent1 2" xfId="23" xr:uid="{00000000-0005-0000-0000-00001F000000}"/>
    <cellStyle name="40 % - Akzent1 2 2" xfId="24" xr:uid="{00000000-0005-0000-0000-000020000000}"/>
    <cellStyle name="40 % - Akzent1 2 2 2" xfId="165" xr:uid="{00000000-0005-0000-0000-000021000000}"/>
    <cellStyle name="40 % - Akzent1 3" xfId="25" xr:uid="{00000000-0005-0000-0000-000022000000}"/>
    <cellStyle name="40 % - Akzent1 3 2" xfId="166" xr:uid="{00000000-0005-0000-0000-000023000000}"/>
    <cellStyle name="40 % - Akzent2 2" xfId="26" xr:uid="{00000000-0005-0000-0000-000024000000}"/>
    <cellStyle name="40 % - Akzent2 2 2" xfId="27" xr:uid="{00000000-0005-0000-0000-000025000000}"/>
    <cellStyle name="40 % - Akzent2 2 2 2" xfId="167" xr:uid="{00000000-0005-0000-0000-000026000000}"/>
    <cellStyle name="40 % - Akzent2 3" xfId="28" xr:uid="{00000000-0005-0000-0000-000027000000}"/>
    <cellStyle name="40 % - Akzent2 3 2" xfId="168" xr:uid="{00000000-0005-0000-0000-000028000000}"/>
    <cellStyle name="40 % - Akzent3 2" xfId="29" xr:uid="{00000000-0005-0000-0000-000029000000}"/>
    <cellStyle name="40 % - Akzent3 2 2" xfId="30" xr:uid="{00000000-0005-0000-0000-00002A000000}"/>
    <cellStyle name="40 % - Akzent3 2 2 2" xfId="169" xr:uid="{00000000-0005-0000-0000-00002B000000}"/>
    <cellStyle name="40 % - Akzent3 3" xfId="31" xr:uid="{00000000-0005-0000-0000-00002C000000}"/>
    <cellStyle name="40 % - Akzent3 3 2" xfId="170" xr:uid="{00000000-0005-0000-0000-00002D000000}"/>
    <cellStyle name="40 % - Akzent4 2" xfId="32" xr:uid="{00000000-0005-0000-0000-00002E000000}"/>
    <cellStyle name="40 % - Akzent4 2 2" xfId="33" xr:uid="{00000000-0005-0000-0000-00002F000000}"/>
    <cellStyle name="40 % - Akzent4 2 2 2" xfId="171" xr:uid="{00000000-0005-0000-0000-000030000000}"/>
    <cellStyle name="40 % - Akzent4 3" xfId="34" xr:uid="{00000000-0005-0000-0000-000031000000}"/>
    <cellStyle name="40 % - Akzent4 3 2" xfId="172" xr:uid="{00000000-0005-0000-0000-000032000000}"/>
    <cellStyle name="40 % - Akzent5 2" xfId="35" xr:uid="{00000000-0005-0000-0000-000033000000}"/>
    <cellStyle name="40 % - Akzent5 2 2" xfId="36" xr:uid="{00000000-0005-0000-0000-000034000000}"/>
    <cellStyle name="40 % - Akzent5 2 2 2" xfId="173" xr:uid="{00000000-0005-0000-0000-000035000000}"/>
    <cellStyle name="40 % - Akzent5 3" xfId="37" xr:uid="{00000000-0005-0000-0000-000036000000}"/>
    <cellStyle name="40 % - Akzent5 3 2" xfId="174" xr:uid="{00000000-0005-0000-0000-000037000000}"/>
    <cellStyle name="40 % - Akzent6 2" xfId="38" xr:uid="{00000000-0005-0000-0000-000038000000}"/>
    <cellStyle name="40 % - Akzent6 2 2" xfId="39" xr:uid="{00000000-0005-0000-0000-000039000000}"/>
    <cellStyle name="40 % - Akzent6 2 2 2" xfId="175" xr:uid="{00000000-0005-0000-0000-00003A000000}"/>
    <cellStyle name="40 % - Akzent6 3" xfId="40" xr:uid="{00000000-0005-0000-0000-00003B000000}"/>
    <cellStyle name="40 % - Akzent6 3 2" xfId="176" xr:uid="{00000000-0005-0000-0000-00003C000000}"/>
    <cellStyle name="60 % - Akzent1 2" xfId="41" xr:uid="{00000000-0005-0000-0000-00003D000000}"/>
    <cellStyle name="60 % - Akzent1 2 2" xfId="138" xr:uid="{00000000-0005-0000-0000-00003E000000}"/>
    <cellStyle name="60 % - Akzent2 2" xfId="42" xr:uid="{00000000-0005-0000-0000-00003F000000}"/>
    <cellStyle name="60 % - Akzent2 2 2" xfId="140" xr:uid="{00000000-0005-0000-0000-000040000000}"/>
    <cellStyle name="60 % - Akzent3 2" xfId="43" xr:uid="{00000000-0005-0000-0000-000041000000}"/>
    <cellStyle name="60 % - Akzent3 2 2" xfId="142" xr:uid="{00000000-0005-0000-0000-000042000000}"/>
    <cellStyle name="60 % - Akzent4 2" xfId="44" xr:uid="{00000000-0005-0000-0000-000043000000}"/>
    <cellStyle name="60 % - Akzent4 2 2" xfId="144" xr:uid="{00000000-0005-0000-0000-000044000000}"/>
    <cellStyle name="60 % - Akzent5 2" xfId="45" xr:uid="{00000000-0005-0000-0000-000045000000}"/>
    <cellStyle name="60 % - Akzent5 2 2" xfId="146" xr:uid="{00000000-0005-0000-0000-000046000000}"/>
    <cellStyle name="60 % - Akzent6 2" xfId="46" xr:uid="{00000000-0005-0000-0000-000047000000}"/>
    <cellStyle name="60 % - Akzent6 2 2" xfId="148" xr:uid="{00000000-0005-0000-0000-000048000000}"/>
    <cellStyle name="Akzent1 2" xfId="47" xr:uid="{00000000-0005-0000-0000-000049000000}"/>
    <cellStyle name="Akzent1 2 2" xfId="137" xr:uid="{00000000-0005-0000-0000-00004A000000}"/>
    <cellStyle name="Akzent2 2" xfId="48" xr:uid="{00000000-0005-0000-0000-00004B000000}"/>
    <cellStyle name="Akzent2 2 2" xfId="139" xr:uid="{00000000-0005-0000-0000-00004C000000}"/>
    <cellStyle name="Akzent3 2" xfId="49" xr:uid="{00000000-0005-0000-0000-00004D000000}"/>
    <cellStyle name="Akzent3 2 2" xfId="141" xr:uid="{00000000-0005-0000-0000-00004E000000}"/>
    <cellStyle name="Akzent4 2" xfId="50" xr:uid="{00000000-0005-0000-0000-00004F000000}"/>
    <cellStyle name="Akzent4 2 2" xfId="143" xr:uid="{00000000-0005-0000-0000-000050000000}"/>
    <cellStyle name="Akzent5 2" xfId="51" xr:uid="{00000000-0005-0000-0000-000051000000}"/>
    <cellStyle name="Akzent5 2 2" xfId="145" xr:uid="{00000000-0005-0000-0000-000052000000}"/>
    <cellStyle name="Akzent6 2" xfId="52" xr:uid="{00000000-0005-0000-0000-000053000000}"/>
    <cellStyle name="Akzent6 2 2" xfId="147" xr:uid="{00000000-0005-0000-0000-000054000000}"/>
    <cellStyle name="Ausgabe 2" xfId="53" xr:uid="{00000000-0005-0000-0000-000055000000}"/>
    <cellStyle name="Ausgabe 2 2" xfId="130" xr:uid="{00000000-0005-0000-0000-000056000000}"/>
    <cellStyle name="Berechnung 2" xfId="54" xr:uid="{00000000-0005-0000-0000-000057000000}"/>
    <cellStyle name="Berechnung 2 2" xfId="131" xr:uid="{00000000-0005-0000-0000-000058000000}"/>
    <cellStyle name="Comma [0]" xfId="55" xr:uid="{00000000-0005-0000-0000-000059000000}"/>
    <cellStyle name="Currency [0]" xfId="56" xr:uid="{00000000-0005-0000-0000-00005A000000}"/>
    <cellStyle name="Datum" xfId="57" xr:uid="{00000000-0005-0000-0000-00005B000000}"/>
    <cellStyle name="Datum [0]" xfId="58" xr:uid="{00000000-0005-0000-0000-00005C000000}"/>
    <cellStyle name="Eingabe 2" xfId="59" xr:uid="{00000000-0005-0000-0000-00005D000000}"/>
    <cellStyle name="Eingabe 2 2" xfId="129" xr:uid="{00000000-0005-0000-0000-00005E000000}"/>
    <cellStyle name="Ergebnis 2" xfId="60" xr:uid="{00000000-0005-0000-0000-00005F000000}"/>
    <cellStyle name="Ergebnis 2 2" xfId="136" xr:uid="{00000000-0005-0000-0000-000060000000}"/>
    <cellStyle name="Erklärender Text 2" xfId="61" xr:uid="{00000000-0005-0000-0000-000061000000}"/>
    <cellStyle name="Erklärender Text 2 2" xfId="135" xr:uid="{00000000-0005-0000-0000-000062000000}"/>
    <cellStyle name="Euro" xfId="62" xr:uid="{00000000-0005-0000-0000-000063000000}"/>
    <cellStyle name="Euro 2" xfId="111" xr:uid="{00000000-0005-0000-0000-000064000000}"/>
    <cellStyle name="Fest" xfId="63" xr:uid="{00000000-0005-0000-0000-000065000000}"/>
    <cellStyle name="Gut 2" xfId="64" xr:uid="{00000000-0005-0000-0000-000066000000}"/>
    <cellStyle name="Gut 2 2" xfId="126" xr:uid="{00000000-0005-0000-0000-000067000000}"/>
    <cellStyle name="Helv 08" xfId="65" xr:uid="{00000000-0005-0000-0000-000068000000}"/>
    <cellStyle name="Helv 12 fett" xfId="66" xr:uid="{00000000-0005-0000-0000-000069000000}"/>
    <cellStyle name="Helv 14 fett" xfId="67" xr:uid="{00000000-0005-0000-0000-00006A000000}"/>
    <cellStyle name="Helv 18 fett" xfId="68" xr:uid="{00000000-0005-0000-0000-00006B000000}"/>
    <cellStyle name="Komma" xfId="1" builtinId="3"/>
    <cellStyle name="Komma 2" xfId="69" xr:uid="{00000000-0005-0000-0000-00006D000000}"/>
    <cellStyle name="Komma 2 2" xfId="151" xr:uid="{00000000-0005-0000-0000-00006E000000}"/>
    <cellStyle name="Komma 3" xfId="70" xr:uid="{00000000-0005-0000-0000-00006F000000}"/>
    <cellStyle name="Kopfzeile1" xfId="71" xr:uid="{00000000-0005-0000-0000-000070000000}"/>
    <cellStyle name="Kopfzeile2" xfId="72" xr:uid="{00000000-0005-0000-0000-000071000000}"/>
    <cellStyle name="Link" xfId="152" builtinId="8"/>
    <cellStyle name="Neutral 2" xfId="73" xr:uid="{00000000-0005-0000-0000-000073000000}"/>
    <cellStyle name="Neutral 2 2" xfId="128" xr:uid="{00000000-0005-0000-0000-000074000000}"/>
    <cellStyle name="Notiz 2" xfId="74" xr:uid="{00000000-0005-0000-0000-000075000000}"/>
    <cellStyle name="Notiz 2 2" xfId="75" xr:uid="{00000000-0005-0000-0000-000076000000}"/>
    <cellStyle name="Notiz 2 2 2" xfId="177" xr:uid="{00000000-0005-0000-0000-000077000000}"/>
    <cellStyle name="Notiz 2 3" xfId="76" xr:uid="{00000000-0005-0000-0000-000078000000}"/>
    <cellStyle name="Notiz 2 3 2" xfId="178" xr:uid="{00000000-0005-0000-0000-000079000000}"/>
    <cellStyle name="Notiz 3" xfId="77" xr:uid="{00000000-0005-0000-0000-00007A000000}"/>
    <cellStyle name="Notiz 3 2" xfId="179" xr:uid="{00000000-0005-0000-0000-00007B000000}"/>
    <cellStyle name="Notiz 4" xfId="78" xr:uid="{00000000-0005-0000-0000-00007C000000}"/>
    <cellStyle name="Notiz 4 2" xfId="180" xr:uid="{00000000-0005-0000-0000-00007D000000}"/>
    <cellStyle name="Prozent 2" xfId="79" xr:uid="{00000000-0005-0000-0000-00007E000000}"/>
    <cellStyle name="Prozent 2 2" xfId="112" xr:uid="{00000000-0005-0000-0000-00007F000000}"/>
    <cellStyle name="Prozent 3" xfId="80" xr:uid="{00000000-0005-0000-0000-000080000000}"/>
    <cellStyle name="Prozent[1]" xfId="81" xr:uid="{00000000-0005-0000-0000-000081000000}"/>
    <cellStyle name="Prozent[2]" xfId="82" xr:uid="{00000000-0005-0000-0000-000082000000}"/>
    <cellStyle name="Schattiert" xfId="83" xr:uid="{00000000-0005-0000-0000-000083000000}"/>
    <cellStyle name="Schlecht 2" xfId="84" xr:uid="{00000000-0005-0000-0000-000084000000}"/>
    <cellStyle name="Schlecht 2 2" xfId="127" xr:uid="{00000000-0005-0000-0000-000085000000}"/>
    <cellStyle name="Standard" xfId="0" builtinId="0"/>
    <cellStyle name="Standard 2" xfId="85" xr:uid="{00000000-0005-0000-0000-000087000000}"/>
    <cellStyle name="Standard 2 2" xfId="3" xr:uid="{00000000-0005-0000-0000-000088000000}"/>
    <cellStyle name="Standard 2 2 2" xfId="119" xr:uid="{00000000-0005-0000-0000-000089000000}"/>
    <cellStyle name="Standard 2 2 3" xfId="114" xr:uid="{00000000-0005-0000-0000-00008A000000}"/>
    <cellStyle name="Standard 2 3" xfId="86" xr:uid="{00000000-0005-0000-0000-00008B000000}"/>
    <cellStyle name="Standard 2 4" xfId="118" xr:uid="{00000000-0005-0000-0000-00008C000000}"/>
    <cellStyle name="Standard 2 5" xfId="113" xr:uid="{00000000-0005-0000-0000-00008D000000}"/>
    <cellStyle name="Standard 3" xfId="87" xr:uid="{00000000-0005-0000-0000-00008E000000}"/>
    <cellStyle name="Standard 3 2" xfId="88" xr:uid="{00000000-0005-0000-0000-00008F000000}"/>
    <cellStyle name="Standard 3 2 2" xfId="89" xr:uid="{00000000-0005-0000-0000-000090000000}"/>
    <cellStyle name="Standard 3 2 2 2" xfId="121" xr:uid="{00000000-0005-0000-0000-000091000000}"/>
    <cellStyle name="Standard 3 3" xfId="90" xr:uid="{00000000-0005-0000-0000-000092000000}"/>
    <cellStyle name="Standard 3 3 2" xfId="120" xr:uid="{00000000-0005-0000-0000-000093000000}"/>
    <cellStyle name="Standard 3 4" xfId="115" xr:uid="{00000000-0005-0000-0000-000094000000}"/>
    <cellStyle name="Standard 3 4 2" xfId="182" xr:uid="{00000000-0005-0000-0000-000095000000}"/>
    <cellStyle name="Standard 4" xfId="91" xr:uid="{00000000-0005-0000-0000-000096000000}"/>
    <cellStyle name="Standard 4 2" xfId="92" xr:uid="{00000000-0005-0000-0000-000097000000}"/>
    <cellStyle name="Standard 4 2 2" xfId="149" xr:uid="{00000000-0005-0000-0000-000098000000}"/>
    <cellStyle name="Standard 4 2 2 2" xfId="183" xr:uid="{00000000-0005-0000-0000-000099000000}"/>
    <cellStyle name="Standard 4 3" xfId="181" xr:uid="{00000000-0005-0000-0000-00009A000000}"/>
    <cellStyle name="Standard 5" xfId="93" xr:uid="{00000000-0005-0000-0000-00009B000000}"/>
    <cellStyle name="Standard 5 2" xfId="150" xr:uid="{00000000-0005-0000-0000-00009C000000}"/>
    <cellStyle name="Standard 5 3" xfId="110" xr:uid="{00000000-0005-0000-0000-00009D000000}"/>
    <cellStyle name="Standard 6" xfId="117" xr:uid="{00000000-0005-0000-0000-00009E000000}"/>
    <cellStyle name="Summe" xfId="94" xr:uid="{00000000-0005-0000-0000-00009F000000}"/>
    <cellStyle name="test1" xfId="95" xr:uid="{00000000-0005-0000-0000-0000A0000000}"/>
    <cellStyle name="Überschrift" xfId="2" builtinId="15" customBuiltin="1"/>
    <cellStyle name="Überschrift 1 2" xfId="96" xr:uid="{00000000-0005-0000-0000-0000A2000000}"/>
    <cellStyle name="Überschrift 1 3" xfId="97" xr:uid="{00000000-0005-0000-0000-0000A3000000}"/>
    <cellStyle name="Überschrift 1 3 2" xfId="123" xr:uid="{00000000-0005-0000-0000-0000A4000000}"/>
    <cellStyle name="Überschrift 2 2" xfId="98" xr:uid="{00000000-0005-0000-0000-0000A5000000}"/>
    <cellStyle name="Überschrift 2 2 2" xfId="122" xr:uid="{00000000-0005-0000-0000-0000A6000000}"/>
    <cellStyle name="Überschrift 2 2 3" xfId="116" xr:uid="{00000000-0005-0000-0000-0000A7000000}"/>
    <cellStyle name="Überschrift 2 3" xfId="99" xr:uid="{00000000-0005-0000-0000-0000A8000000}"/>
    <cellStyle name="Überschrift 3 2" xfId="100" xr:uid="{00000000-0005-0000-0000-0000A9000000}"/>
    <cellStyle name="Überschrift 3 2 2" xfId="124" xr:uid="{00000000-0005-0000-0000-0000AA000000}"/>
    <cellStyle name="Überschrift 4 2" xfId="101" xr:uid="{00000000-0005-0000-0000-0000AB000000}"/>
    <cellStyle name="Überschrift 4 3" xfId="102" xr:uid="{00000000-0005-0000-0000-0000AC000000}"/>
    <cellStyle name="Überschrift 4 3 2" xfId="125" xr:uid="{00000000-0005-0000-0000-0000AD000000}"/>
    <cellStyle name="Überschrift 5" xfId="103" xr:uid="{00000000-0005-0000-0000-0000AE000000}"/>
    <cellStyle name="Undefiniert" xfId="104" xr:uid="{00000000-0005-0000-0000-0000AF000000}"/>
    <cellStyle name="verborgen" xfId="105" xr:uid="{00000000-0005-0000-0000-0000B0000000}"/>
    <cellStyle name="Verknüpfte Zelle 2" xfId="106" xr:uid="{00000000-0005-0000-0000-0000B1000000}"/>
    <cellStyle name="Verknüpfte Zelle 2 2" xfId="132" xr:uid="{00000000-0005-0000-0000-0000B2000000}"/>
    <cellStyle name="Whrung" xfId="107" xr:uid="{00000000-0005-0000-0000-0000B3000000}"/>
    <cellStyle name="Warnender Text 2" xfId="108" xr:uid="{00000000-0005-0000-0000-0000B4000000}"/>
    <cellStyle name="Warnender Text 2 2" xfId="134" xr:uid="{00000000-0005-0000-0000-0000B5000000}"/>
    <cellStyle name="Zelle überprüfen 2" xfId="109" xr:uid="{00000000-0005-0000-0000-0000B6000000}"/>
    <cellStyle name="Zelle überprüfen 2 2" xfId="133" xr:uid="{00000000-0005-0000-0000-0000B7000000}"/>
  </cellStyles>
  <dxfs count="6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234866D-D8F8-4CCB-B283-7B70E042E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78293" y="94144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E5A6BD96-FA0F-448A-8156-906FF994963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52378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3D423CA8-8807-4C3F-9E41-D29A8626FDF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4EE412B-0493-4CC3-88B9-1A57B771E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1612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A32" sqref="A32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464</v>
      </c>
    </row>
    <row r="3" spans="2:7"/>
    <row r="4" spans="2:7">
      <c r="B4" s="8" t="s">
        <v>459</v>
      </c>
    </row>
    <row r="5" spans="2:7">
      <c r="B5" s="8" t="s">
        <v>460</v>
      </c>
    </row>
    <row r="6" spans="2:7"/>
    <row r="7" spans="2:7">
      <c r="B7" t="s">
        <v>337</v>
      </c>
    </row>
    <row r="8" spans="2:7" s="8" customFormat="1">
      <c r="B8" s="8" t="s">
        <v>461</v>
      </c>
    </row>
    <row r="9" spans="2:7" s="8" customFormat="1"/>
    <row r="10" spans="2:7" s="8" customFormat="1">
      <c r="B10" s="14" t="s">
        <v>446</v>
      </c>
    </row>
    <row r="11" spans="2:7" s="8" customFormat="1">
      <c r="B11" s="8" t="s">
        <v>497</v>
      </c>
    </row>
    <row r="12" spans="2:7" s="8" customFormat="1">
      <c r="B12" s="8" t="s">
        <v>498</v>
      </c>
    </row>
    <row r="13" spans="2:7" s="8" customFormat="1">
      <c r="B13" s="8" t="s">
        <v>504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42191</v>
      </c>
      <c r="E29" s="8"/>
      <c r="F29" s="8"/>
      <c r="G29" s="8"/>
      <c r="H29" s="8"/>
    </row>
    <row r="30" spans="2:12">
      <c r="B30" s="21" t="s">
        <v>347</v>
      </c>
      <c r="C30" s="327" t="s">
        <v>648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E19" sqref="E19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652</v>
      </c>
      <c r="D4" s="27">
        <v>42191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651</v>
      </c>
      <c r="D6" s="27">
        <v>44927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260</v>
      </c>
      <c r="D9" s="41" t="s">
        <v>847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31" t="s">
        <v>653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261</v>
      </c>
      <c r="D13" s="41" t="s">
        <v>654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262</v>
      </c>
      <c r="D15" s="43">
        <v>30459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263</v>
      </c>
      <c r="D17" s="41" t="s">
        <v>655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264</v>
      </c>
      <c r="D19" s="41" t="s">
        <v>656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265</v>
      </c>
      <c r="D21" s="44" t="s">
        <v>657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266</v>
      </c>
      <c r="D23" s="41" t="s">
        <v>658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2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458</v>
      </c>
      <c r="D27" s="42" t="s">
        <v>395</v>
      </c>
      <c r="E27" s="39"/>
      <c r="F27" s="11"/>
    </row>
    <row r="28" spans="1:15">
      <c r="B28" s="15"/>
      <c r="C28" s="65" t="s">
        <v>500</v>
      </c>
      <c r="D28" s="48" t="str">
        <f>IF(D27&lt;&gt;C28,VLOOKUP(D27,$C$29:$D$48,2,FALSE),C28)</f>
        <v>Hannover 1 + Zone Lemmie</v>
      </c>
      <c r="E28" s="38"/>
      <c r="F28" s="11"/>
      <c r="G28" s="2"/>
    </row>
    <row r="29" spans="1:15">
      <c r="B29" s="15"/>
      <c r="C29" s="22" t="s">
        <v>395</v>
      </c>
      <c r="D29" s="45" t="s">
        <v>662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421</v>
      </c>
      <c r="D31" s="46"/>
      <c r="E31" s="40"/>
      <c r="F31" s="47"/>
      <c r="G31" s="2"/>
    </row>
    <row r="32" spans="1:15">
      <c r="B32" s="15"/>
      <c r="C32" s="22" t="s">
        <v>422</v>
      </c>
      <c r="D32" s="46"/>
      <c r="E32" s="40"/>
      <c r="F32" s="47"/>
      <c r="G32" s="2"/>
    </row>
    <row r="33" spans="2:7">
      <c r="B33" s="15"/>
      <c r="C33" s="22" t="s">
        <v>423</v>
      </c>
      <c r="D33" s="45"/>
      <c r="E33" s="40"/>
      <c r="F33" s="47"/>
      <c r="G33" s="2"/>
    </row>
    <row r="34" spans="2:7">
      <c r="B34" s="15"/>
      <c r="C34" s="22" t="s">
        <v>424</v>
      </c>
      <c r="D34" s="46"/>
      <c r="E34" s="40"/>
      <c r="F34" s="47"/>
      <c r="G34" s="2"/>
    </row>
    <row r="35" spans="2:7">
      <c r="B35" s="15"/>
      <c r="C35" s="22" t="s">
        <v>425</v>
      </c>
      <c r="D35" s="46"/>
      <c r="E35" s="40"/>
      <c r="F35" s="47"/>
      <c r="G35" s="2"/>
    </row>
    <row r="36" spans="2:7">
      <c r="B36" s="15"/>
      <c r="C36" s="22" t="s">
        <v>426</v>
      </c>
      <c r="D36" s="46"/>
      <c r="E36" s="40"/>
      <c r="F36" s="47"/>
      <c r="G36" s="2"/>
    </row>
    <row r="37" spans="2:7">
      <c r="B37" s="15"/>
      <c r="C37" s="22" t="s">
        <v>427</v>
      </c>
      <c r="D37" s="46"/>
      <c r="E37" s="40"/>
      <c r="F37" s="47"/>
      <c r="G37" s="2"/>
    </row>
    <row r="38" spans="2:7">
      <c r="B38" s="15"/>
      <c r="C38" s="22" t="s">
        <v>430</v>
      </c>
      <c r="D38" s="46"/>
      <c r="E38" s="40"/>
      <c r="F38" s="47"/>
      <c r="G38" s="2"/>
    </row>
    <row r="39" spans="2:7">
      <c r="B39" s="15"/>
      <c r="C39" s="22" t="s">
        <v>431</v>
      </c>
      <c r="D39" s="46"/>
      <c r="E39" s="40"/>
      <c r="F39" s="47"/>
      <c r="G39" s="2"/>
    </row>
    <row r="40" spans="2:7">
      <c r="B40" s="15"/>
      <c r="C40" s="22" t="s">
        <v>432</v>
      </c>
      <c r="D40" s="46"/>
      <c r="E40" s="40"/>
      <c r="F40" s="47"/>
      <c r="G40" s="2"/>
    </row>
    <row r="41" spans="2:7">
      <c r="B41" s="15"/>
      <c r="C41" s="22" t="s">
        <v>433</v>
      </c>
      <c r="D41" s="46"/>
      <c r="E41" s="40"/>
      <c r="F41" s="47"/>
      <c r="G41" s="2"/>
    </row>
    <row r="42" spans="2:7">
      <c r="B42" s="15"/>
      <c r="C42" s="22" t="s">
        <v>434</v>
      </c>
      <c r="D42" s="46"/>
      <c r="E42" s="40"/>
      <c r="F42" s="47"/>
      <c r="G42" s="2"/>
    </row>
    <row r="43" spans="2:7">
      <c r="B43" s="15"/>
      <c r="C43" s="22" t="s">
        <v>435</v>
      </c>
      <c r="D43" s="46"/>
      <c r="E43" s="40"/>
      <c r="F43" s="47"/>
      <c r="G43" s="2"/>
    </row>
    <row r="44" spans="2:7">
      <c r="B44" s="15"/>
      <c r="C44" s="22" t="s">
        <v>436</v>
      </c>
      <c r="D44" s="46"/>
      <c r="E44" s="40"/>
      <c r="F44" s="47"/>
      <c r="G44" s="2"/>
    </row>
    <row r="45" spans="2:7">
      <c r="B45" s="15"/>
      <c r="C45" s="22" t="s">
        <v>437</v>
      </c>
      <c r="D45" s="46"/>
      <c r="E45" s="40"/>
      <c r="F45" s="47"/>
      <c r="G45" s="2"/>
    </row>
    <row r="46" spans="2:7">
      <c r="B46" s="15"/>
      <c r="C46" s="22" t="s">
        <v>438</v>
      </c>
      <c r="D46" s="46"/>
      <c r="E46" s="40"/>
      <c r="F46" s="47"/>
    </row>
    <row r="47" spans="2:7">
      <c r="B47" s="15"/>
      <c r="C47" s="22" t="s">
        <v>439</v>
      </c>
      <c r="D47" s="46"/>
      <c r="E47" s="40"/>
      <c r="F47" s="47"/>
    </row>
    <row r="48" spans="2:7">
      <c r="B48" s="15"/>
      <c r="C48" s="22" t="s">
        <v>440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64" priority="2">
      <formula>IF(CELL("Zeile",D29)&lt;$D$25+CELL("Zeile",$D$29),1,0)</formula>
    </cfRule>
  </conditionalFormatting>
  <conditionalFormatting sqref="D30:D48">
    <cfRule type="expression" dxfId="63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B1:AM62"/>
  <sheetViews>
    <sheetView showGridLines="0" topLeftCell="A4" zoomScale="80" zoomScaleNormal="80" workbookViewId="0">
      <selection activeCell="C40" sqref="C40"/>
    </sheetView>
  </sheetViews>
  <sheetFormatPr baseColWidth="10" defaultColWidth="28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8" style="8"/>
    <col min="6" max="38" width="0" style="13" hidden="1" customWidth="1"/>
    <col min="39" max="39" width="28" style="13"/>
    <col min="40" max="16384" width="28" style="8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444</v>
      </c>
      <c r="D5" s="58" t="str">
        <f>Netzbetreiber!$D$9</f>
        <v>enercity Netz GmbH</v>
      </c>
      <c r="H5" s="67"/>
      <c r="I5" s="67"/>
      <c r="J5" s="67"/>
      <c r="K5" s="67"/>
    </row>
    <row r="6" spans="2:15" ht="15" customHeight="1">
      <c r="B6" s="22"/>
      <c r="C6" s="61" t="s">
        <v>443</v>
      </c>
      <c r="D6" s="58" t="str">
        <f>Netzbetreiber!D28</f>
        <v>Hannover 1 + Zone Lemmie</v>
      </c>
      <c r="E6" s="15"/>
      <c r="H6" s="67"/>
      <c r="I6" s="67"/>
      <c r="J6" s="67"/>
      <c r="K6" s="67"/>
    </row>
    <row r="7" spans="2:15" ht="15" customHeight="1">
      <c r="B7" s="22"/>
      <c r="C7" s="60" t="s">
        <v>486</v>
      </c>
      <c r="D7" s="328" t="str">
        <f>Netzbetreiber!$D$11</f>
        <v>9870075400001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44927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267</v>
      </c>
      <c r="D11" s="33" t="s">
        <v>852</v>
      </c>
      <c r="E11" s="15"/>
      <c r="H11" s="271" t="s">
        <v>852</v>
      </c>
      <c r="I11" s="271" t="s">
        <v>258</v>
      </c>
      <c r="J11" s="271" t="s">
        <v>259</v>
      </c>
      <c r="K11" s="67" t="s">
        <v>661</v>
      </c>
    </row>
    <row r="12" spans="2:15" ht="15" customHeight="1">
      <c r="B12" s="22"/>
      <c r="C12" s="5"/>
      <c r="D12" s="15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613</v>
      </c>
      <c r="D13" s="33" t="s">
        <v>615</v>
      </c>
      <c r="E13" s="15"/>
      <c r="H13" s="271" t="s">
        <v>614</v>
      </c>
      <c r="I13" s="271" t="s">
        <v>615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853</v>
      </c>
      <c r="D15" s="42" t="s">
        <v>854</v>
      </c>
      <c r="E15" s="15"/>
      <c r="H15" s="67"/>
      <c r="I15" s="67"/>
      <c r="J15" s="67"/>
      <c r="K15" s="67"/>
    </row>
    <row r="16" spans="2:15" ht="15" customHeight="1">
      <c r="B16" s="23"/>
      <c r="C16" s="5"/>
      <c r="D16" s="42"/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368</v>
      </c>
      <c r="D18" s="49" t="s">
        <v>256</v>
      </c>
      <c r="E18" s="15"/>
      <c r="H18" s="269" t="s">
        <v>256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573</v>
      </c>
      <c r="I19" s="270" t="s">
        <v>487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488</v>
      </c>
      <c r="I20" s="270" t="s">
        <v>489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611</v>
      </c>
      <c r="D22" s="49" t="s">
        <v>607</v>
      </c>
      <c r="E22" s="15"/>
      <c r="H22" s="267" t="s">
        <v>607</v>
      </c>
      <c r="I22" s="267" t="s">
        <v>608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616</v>
      </c>
      <c r="E23" s="15"/>
      <c r="H23" s="267" t="s">
        <v>610</v>
      </c>
      <c r="I23" s="8" t="s">
        <v>606</v>
      </c>
      <c r="J23" s="8"/>
      <c r="K23" s="8"/>
      <c r="L23" s="268"/>
    </row>
    <row r="24" spans="2:16" ht="15" customHeight="1">
      <c r="B24" s="22"/>
      <c r="C24" s="24" t="s">
        <v>612</v>
      </c>
      <c r="D24" s="24" t="str">
        <f>IF(D22=$H$22,L24,IF(D23=$H$24,M24,N24))</f>
        <v>=&gt;  Q(D) = KW  x  h(T, SLP-Typ)  x  F(WT)</v>
      </c>
      <c r="E24" s="15"/>
      <c r="H24" s="267" t="s">
        <v>609</v>
      </c>
      <c r="I24" s="267" t="s">
        <v>616</v>
      </c>
      <c r="J24" s="8"/>
      <c r="K24" s="8"/>
      <c r="L24" s="270" t="s">
        <v>617</v>
      </c>
      <c r="M24" s="270" t="s">
        <v>619</v>
      </c>
      <c r="N24" s="270" t="s">
        <v>618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370</v>
      </c>
      <c r="C26" s="6" t="s">
        <v>576</v>
      </c>
      <c r="D26" s="42" t="s">
        <v>134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620</v>
      </c>
      <c r="D27" s="42" t="s">
        <v>621</v>
      </c>
      <c r="E27" s="15"/>
      <c r="H27" s="297" t="s">
        <v>621</v>
      </c>
      <c r="I27" s="269" t="s">
        <v>622</v>
      </c>
      <c r="J27" s="269" t="s">
        <v>623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624</v>
      </c>
      <c r="I28" s="270" t="s">
        <v>625</v>
      </c>
      <c r="J28" s="270" t="s">
        <v>626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627</v>
      </c>
      <c r="I29" s="270" t="s">
        <v>628</v>
      </c>
      <c r="J29" s="270" t="s">
        <v>629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492</v>
      </c>
      <c r="C31" s="6" t="s">
        <v>575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630</v>
      </c>
      <c r="I32" s="270" t="s">
        <v>631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632</v>
      </c>
      <c r="I33" s="267" t="s">
        <v>627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547</v>
      </c>
      <c r="C35" s="24" t="s">
        <v>494</v>
      </c>
      <c r="D35" s="42">
        <v>13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548</v>
      </c>
      <c r="C37" s="5" t="s">
        <v>365</v>
      </c>
      <c r="D37" s="34">
        <v>1500000</v>
      </c>
      <c r="E37" s="15" t="s">
        <v>505</v>
      </c>
      <c r="I37" s="267"/>
      <c r="J37" s="267"/>
      <c r="K37" s="267"/>
      <c r="L37" s="267"/>
      <c r="M37" s="268"/>
    </row>
    <row r="38" spans="2:39" customFormat="1" ht="15" customHeight="1">
      <c r="C38" s="8" t="s">
        <v>490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549</v>
      </c>
      <c r="C40" s="5" t="s">
        <v>366</v>
      </c>
      <c r="D40" s="36">
        <v>500</v>
      </c>
      <c r="E40" s="15" t="s">
        <v>539</v>
      </c>
      <c r="H40" s="67"/>
      <c r="I40" s="67"/>
      <c r="J40" s="67"/>
      <c r="K40" s="67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538</v>
      </c>
    </row>
    <row r="44" spans="2:39" ht="18" customHeight="1">
      <c r="C44" s="3" t="s">
        <v>540</v>
      </c>
    </row>
    <row r="45" spans="2:39" ht="18" customHeight="1">
      <c r="C45" s="3"/>
    </row>
    <row r="46" spans="2:39" ht="15" customHeight="1">
      <c r="B46" s="22" t="s">
        <v>550</v>
      </c>
      <c r="C46" s="60" t="s">
        <v>574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584</v>
      </c>
      <c r="D48" s="45" t="s">
        <v>659</v>
      </c>
    </row>
    <row r="49" spans="3:4" ht="18" customHeight="1">
      <c r="C49" s="22" t="s">
        <v>585</v>
      </c>
      <c r="D49" s="45"/>
    </row>
    <row r="50" spans="3:4" ht="18" customHeight="1">
      <c r="C50" s="22" t="s">
        <v>586</v>
      </c>
      <c r="D50" s="45"/>
    </row>
    <row r="51" spans="3:4" ht="18" customHeight="1">
      <c r="C51" s="22" t="s">
        <v>587</v>
      </c>
      <c r="D51" s="45"/>
    </row>
    <row r="52" spans="3:4" ht="18" customHeight="1">
      <c r="C52" s="22" t="s">
        <v>588</v>
      </c>
      <c r="D52" s="45"/>
    </row>
    <row r="53" spans="3:4" ht="18" customHeight="1">
      <c r="C53" s="22" t="s">
        <v>589</v>
      </c>
      <c r="D53" s="45"/>
    </row>
    <row r="54" spans="3:4" ht="18" customHeight="1">
      <c r="C54" s="22" t="s">
        <v>590</v>
      </c>
      <c r="D54" s="45"/>
    </row>
    <row r="55" spans="3:4" ht="18" customHeight="1">
      <c r="C55" s="22" t="s">
        <v>591</v>
      </c>
      <c r="D55" s="45"/>
    </row>
    <row r="56" spans="3:4" ht="18" customHeight="1">
      <c r="C56" s="22" t="s">
        <v>592</v>
      </c>
      <c r="D56" s="45"/>
    </row>
    <row r="57" spans="3:4" ht="18" customHeight="1">
      <c r="C57" s="22" t="s">
        <v>593</v>
      </c>
      <c r="D57" s="45"/>
    </row>
    <row r="58" spans="3:4" ht="18" customHeight="1">
      <c r="C58" s="22" t="s">
        <v>594</v>
      </c>
      <c r="D58" s="45"/>
    </row>
    <row r="59" spans="3:4" ht="18" customHeight="1">
      <c r="C59" s="22" t="s">
        <v>595</v>
      </c>
      <c r="D59" s="45"/>
    </row>
    <row r="60" spans="3:4" ht="18" customHeight="1">
      <c r="C60" s="22" t="s">
        <v>596</v>
      </c>
      <c r="D60" s="45"/>
    </row>
    <row r="61" spans="3:4" ht="18" customHeight="1">
      <c r="C61" s="22" t="s">
        <v>597</v>
      </c>
      <c r="D61" s="45"/>
    </row>
    <row r="62" spans="3:4" ht="18" customHeight="1">
      <c r="C62" s="22" t="s">
        <v>598</v>
      </c>
      <c r="D62" s="45"/>
    </row>
  </sheetData>
  <conditionalFormatting sqref="D15">
    <cfRule type="expression" dxfId="62" priority="21">
      <formula>IF($D$11="Gaspool",1,0)</formula>
    </cfRule>
  </conditionalFormatting>
  <conditionalFormatting sqref="D16">
    <cfRule type="expression" dxfId="61" priority="18">
      <formula>IF($D$11="NCG",1,0)</formula>
    </cfRule>
  </conditionalFormatting>
  <conditionalFormatting sqref="D48:D62">
    <cfRule type="expression" dxfId="60" priority="17">
      <formula>IF(CELL("Zeile",D48)&lt;$D$46+CELL("Zeile",$D$48),1,0)</formula>
    </cfRule>
  </conditionalFormatting>
  <conditionalFormatting sqref="D49:D62">
    <cfRule type="expression" dxfId="59" priority="16">
      <formula>IF(CELL(D49)&lt;$D$36+27,1,0)</formula>
    </cfRule>
  </conditionalFormatting>
  <conditionalFormatting sqref="D23">
    <cfRule type="expression" dxfId="58" priority="15">
      <formula>IF($D$22=$H$22,1,0)</formula>
    </cfRule>
  </conditionalFormatting>
  <conditionalFormatting sqref="D31">
    <cfRule type="expression" dxfId="57" priority="4">
      <formula>IF($D$18="synthetisch",1,0)</formula>
    </cfRule>
  </conditionalFormatting>
  <conditionalFormatting sqref="D28">
    <cfRule type="expression" dxfId="56" priority="2">
      <formula>IF(AND($D$27=$I$27,$D$26=$H$26),1,0)</formula>
    </cfRule>
  </conditionalFormatting>
  <conditionalFormatting sqref="D26:D28">
    <cfRule type="expression" dxfId="55" priority="5">
      <formula>IF($D$18="analytisch",1,0)</formula>
    </cfRule>
  </conditionalFormatting>
  <conditionalFormatting sqref="D27">
    <cfRule type="expression" dxfId="54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$H$11:$K$11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542</v>
      </c>
    </row>
    <row r="3" spans="2:56" ht="15" customHeight="1">
      <c r="B3" s="171"/>
    </row>
    <row r="4" spans="2:56">
      <c r="B4" s="130"/>
      <c r="C4" s="56" t="s">
        <v>444</v>
      </c>
      <c r="D4" s="57"/>
      <c r="E4" s="330" t="str">
        <f>Netzbetreiber!$D$9</f>
        <v>enercity Netz GmbH</v>
      </c>
      <c r="F4" s="130"/>
      <c r="M4" s="130"/>
      <c r="N4" s="130"/>
      <c r="O4" s="130"/>
    </row>
    <row r="5" spans="2:56">
      <c r="B5" s="130"/>
      <c r="C5" s="56" t="s">
        <v>443</v>
      </c>
      <c r="D5" s="57"/>
      <c r="E5" s="58" t="str">
        <f>Netzbetreiber!$D$28</f>
        <v>Hannover 1 + Zone Lemmie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486</v>
      </c>
      <c r="D6" s="57"/>
      <c r="E6" s="329" t="str">
        <f>Netzbetreiber!$D$11</f>
        <v>9870075400001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Netzbetreiber!$D$6</f>
        <v>44927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496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521</v>
      </c>
      <c r="D9" s="130"/>
      <c r="E9" s="130"/>
      <c r="F9" s="154">
        <f>'SLP-Verfahren'!D46</f>
        <v>1</v>
      </c>
      <c r="H9" s="172" t="s">
        <v>599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583</v>
      </c>
      <c r="D10" s="130"/>
      <c r="E10" s="130"/>
      <c r="F10" s="49">
        <v>2</v>
      </c>
      <c r="G10" s="57"/>
      <c r="H10" s="172" t="s">
        <v>600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601</v>
      </c>
      <c r="D11" s="130"/>
      <c r="E11" s="130"/>
      <c r="F11" s="333">
        <f>INDEX('SLP-Verfahren'!D48:D62,'SLP-Temp-Gebiet #02'!F10)</f>
        <v>0</v>
      </c>
      <c r="G11" s="333"/>
      <c r="H11" s="289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400" t="s">
        <v>582</v>
      </c>
      <c r="D13" s="400"/>
      <c r="E13" s="400"/>
      <c r="F13" s="181" t="s">
        <v>546</v>
      </c>
      <c r="G13" s="130" t="s">
        <v>544</v>
      </c>
      <c r="H13" s="261" t="s">
        <v>561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401" t="s">
        <v>447</v>
      </c>
      <c r="D14" s="401"/>
      <c r="E14" s="89" t="s">
        <v>448</v>
      </c>
      <c r="F14" s="262" t="s">
        <v>85</v>
      </c>
      <c r="G14" s="263" t="s">
        <v>570</v>
      </c>
      <c r="H14" s="51">
        <v>0</v>
      </c>
      <c r="I14" s="57"/>
      <c r="J14" s="130"/>
      <c r="K14" s="130"/>
      <c r="L14" s="130"/>
      <c r="M14" s="130"/>
      <c r="N14" s="130"/>
      <c r="O14" s="332" t="s">
        <v>649</v>
      </c>
      <c r="R14" s="207" t="s">
        <v>562</v>
      </c>
      <c r="S14" s="207" t="s">
        <v>563</v>
      </c>
      <c r="T14" s="207" t="s">
        <v>564</v>
      </c>
      <c r="U14" s="207" t="s">
        <v>565</v>
      </c>
      <c r="V14" s="207" t="s">
        <v>545</v>
      </c>
      <c r="W14" s="207" t="s">
        <v>566</v>
      </c>
      <c r="X14" s="207" t="s">
        <v>567</v>
      </c>
      <c r="Y14" s="207" t="s">
        <v>568</v>
      </c>
      <c r="Z14" s="207" t="s">
        <v>569</v>
      </c>
      <c r="AA14" s="207" t="s">
        <v>570</v>
      </c>
      <c r="AB14" s="207" t="s">
        <v>571</v>
      </c>
      <c r="AC14" s="207" t="s">
        <v>572</v>
      </c>
    </row>
    <row r="15" spans="2:56" ht="19.5" customHeight="1">
      <c r="B15" s="130"/>
      <c r="C15" s="401" t="s">
        <v>387</v>
      </c>
      <c r="D15" s="401"/>
      <c r="E15" s="89" t="s">
        <v>448</v>
      </c>
      <c r="F15" s="262" t="s">
        <v>71</v>
      </c>
      <c r="G15" s="263" t="s">
        <v>564</v>
      </c>
      <c r="H15" s="51">
        <v>0</v>
      </c>
      <c r="I15" s="57"/>
      <c r="J15" s="130"/>
      <c r="K15" s="130"/>
      <c r="L15" s="130"/>
      <c r="M15" s="130"/>
      <c r="N15" s="130"/>
      <c r="O15" s="161" t="s">
        <v>526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547</v>
      </c>
      <c r="AJ15" s="260" t="s">
        <v>548</v>
      </c>
      <c r="AK15" s="260" t="s">
        <v>549</v>
      </c>
      <c r="AL15" s="260" t="s">
        <v>550</v>
      </c>
      <c r="AM15" s="260" t="s">
        <v>551</v>
      </c>
      <c r="AN15" s="260" t="s">
        <v>552</v>
      </c>
      <c r="AO15" s="260" t="s">
        <v>553</v>
      </c>
      <c r="AP15" s="260" t="s">
        <v>554</v>
      </c>
      <c r="AQ15" s="260" t="s">
        <v>555</v>
      </c>
      <c r="AR15" s="260" t="s">
        <v>556</v>
      </c>
      <c r="AS15" s="260" t="s">
        <v>557</v>
      </c>
      <c r="AT15" s="260" t="s">
        <v>558</v>
      </c>
      <c r="AU15" s="260" t="s">
        <v>559</v>
      </c>
      <c r="AV15" s="260" t="s">
        <v>560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30"/>
      <c r="C16" s="173"/>
      <c r="D16" s="290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516</v>
      </c>
      <c r="C17" s="175"/>
      <c r="D17" s="29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>
      <c r="B18" s="130"/>
      <c r="C18" s="56" t="s">
        <v>522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517</v>
      </c>
      <c r="D20" s="178" t="s">
        <v>512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524</v>
      </c>
      <c r="D21" s="153" t="s">
        <v>514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535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3" t="s">
        <v>142</v>
      </c>
      <c r="Q23" s="209"/>
      <c r="R23" s="67" t="s">
        <v>139</v>
      </c>
      <c r="S23" s="67" t="s">
        <v>501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519</v>
      </c>
      <c r="D24" s="186"/>
      <c r="E24" s="156" t="s">
        <v>579</v>
      </c>
      <c r="F24" s="156" t="s">
        <v>580</v>
      </c>
      <c r="G24" s="156"/>
      <c r="H24" s="156"/>
      <c r="I24" s="156"/>
      <c r="J24" s="156"/>
      <c r="K24" s="156"/>
      <c r="L24" s="156"/>
      <c r="M24" s="156"/>
      <c r="N24" s="156"/>
      <c r="O24" s="183" t="s">
        <v>520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513</v>
      </c>
      <c r="D25" s="186"/>
      <c r="E25" s="160" t="s">
        <v>363</v>
      </c>
      <c r="F25" s="160" t="s">
        <v>363</v>
      </c>
      <c r="G25" s="160"/>
      <c r="H25" s="160"/>
      <c r="I25" s="160"/>
      <c r="J25" s="160"/>
      <c r="K25" s="160"/>
      <c r="L25" s="160"/>
      <c r="M25" s="160"/>
      <c r="N25" s="160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6" t="s">
        <v>502</v>
      </c>
      <c r="F26" s="156" t="s">
        <v>502</v>
      </c>
      <c r="G26" s="156"/>
      <c r="H26" s="156"/>
      <c r="I26" s="156"/>
      <c r="J26" s="156"/>
      <c r="K26" s="156"/>
      <c r="L26" s="156"/>
      <c r="M26" s="156"/>
      <c r="N26" s="156"/>
      <c r="O26" s="183" t="s">
        <v>142</v>
      </c>
      <c r="Q26" s="209"/>
      <c r="R26" s="67" t="s">
        <v>502</v>
      </c>
      <c r="S26" s="67" t="s">
        <v>503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518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525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531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5"/>
      <c r="J32" s="155"/>
      <c r="K32" s="155"/>
      <c r="L32" s="155"/>
      <c r="M32" s="155"/>
      <c r="N32" s="155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3" t="s">
        <v>360</v>
      </c>
      <c r="E33" s="156" t="s">
        <v>3</v>
      </c>
      <c r="F33" s="156" t="s">
        <v>359</v>
      </c>
      <c r="G33" s="156" t="s">
        <v>350</v>
      </c>
      <c r="H33" s="156" t="s">
        <v>351</v>
      </c>
      <c r="I33" s="156"/>
      <c r="J33" s="156"/>
      <c r="K33" s="156"/>
      <c r="L33" s="156"/>
      <c r="M33" s="156"/>
      <c r="N33" s="156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450</v>
      </c>
      <c r="D34" s="153" t="s">
        <v>449</v>
      </c>
      <c r="E34" s="156" t="s">
        <v>510</v>
      </c>
      <c r="F34" s="156" t="s">
        <v>510</v>
      </c>
      <c r="G34" s="156" t="s">
        <v>510</v>
      </c>
      <c r="H34" s="156" t="s">
        <v>510</v>
      </c>
      <c r="I34" s="162"/>
      <c r="J34" s="162"/>
      <c r="K34" s="162"/>
      <c r="L34" s="162"/>
      <c r="M34" s="162"/>
      <c r="N34" s="162"/>
      <c r="O34" s="183" t="s">
        <v>142</v>
      </c>
      <c r="Q34" s="209"/>
      <c r="R34" s="67" t="s">
        <v>510</v>
      </c>
      <c r="S34" s="67" t="s">
        <v>511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603</v>
      </c>
      <c r="D35" s="153" t="s">
        <v>604</v>
      </c>
      <c r="E35" s="156" t="s">
        <v>602</v>
      </c>
      <c r="F35" s="156" t="s">
        <v>602</v>
      </c>
      <c r="G35" s="156" t="s">
        <v>602</v>
      </c>
      <c r="H35" s="156" t="s">
        <v>602</v>
      </c>
      <c r="I35" s="156" t="s">
        <v>602</v>
      </c>
      <c r="J35" s="156" t="s">
        <v>602</v>
      </c>
      <c r="K35" s="156" t="s">
        <v>602</v>
      </c>
      <c r="L35" s="156" t="s">
        <v>602</v>
      </c>
      <c r="M35" s="156" t="s">
        <v>602</v>
      </c>
      <c r="N35" s="156" t="s">
        <v>602</v>
      </c>
      <c r="O35" s="183" t="s">
        <v>142</v>
      </c>
      <c r="Q35" s="209"/>
      <c r="R35" s="67" t="s">
        <v>602</v>
      </c>
      <c r="S35" s="67" t="s">
        <v>605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9" t="s">
        <v>536</v>
      </c>
      <c r="E36" s="162" t="s">
        <v>451</v>
      </c>
      <c r="F36" s="162" t="s">
        <v>451</v>
      </c>
      <c r="G36" s="162" t="s">
        <v>452</v>
      </c>
      <c r="H36" s="162" t="s">
        <v>452</v>
      </c>
      <c r="I36" s="162"/>
      <c r="J36" s="162"/>
      <c r="K36" s="162"/>
      <c r="L36" s="162"/>
      <c r="M36" s="162"/>
      <c r="N36" s="162"/>
      <c r="O36" s="183" t="s">
        <v>142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529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530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523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527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528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533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534</v>
      </c>
      <c r="D46" s="199" t="s">
        <v>532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532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4" t="s">
        <v>577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>
      <c r="B52" s="130"/>
      <c r="C52" s="56" t="s">
        <v>541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517</v>
      </c>
      <c r="D54" s="178" t="s">
        <v>512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524</v>
      </c>
      <c r="D55" s="153" t="s">
        <v>514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535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519</v>
      </c>
      <c r="D58" s="186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3" t="s">
        <v>520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513</v>
      </c>
      <c r="D59" s="186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518</v>
      </c>
      <c r="D62" s="130"/>
      <c r="E62" s="130"/>
      <c r="F62" s="157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30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525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531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361</v>
      </c>
      <c r="D67" s="153" t="s">
        <v>360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3" t="s">
        <v>142</v>
      </c>
    </row>
    <row r="68" spans="2:15">
      <c r="B68" s="181"/>
      <c r="C68" s="185" t="s">
        <v>450</v>
      </c>
      <c r="D68" s="153" t="s">
        <v>449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3" t="s">
        <v>142</v>
      </c>
    </row>
    <row r="69" spans="2:15">
      <c r="B69" s="181"/>
      <c r="C69" s="185" t="s">
        <v>603</v>
      </c>
      <c r="D69" s="153" t="s">
        <v>604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3" t="s">
        <v>142</v>
      </c>
    </row>
    <row r="70" spans="2:15">
      <c r="B70" s="181"/>
      <c r="C70" s="190" t="s">
        <v>442</v>
      </c>
      <c r="D70" s="119" t="s">
        <v>536</v>
      </c>
      <c r="E70" s="163" t="s">
        <v>452</v>
      </c>
      <c r="F70" s="163" t="s">
        <v>452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3" t="s">
        <v>142</v>
      </c>
    </row>
    <row r="71" spans="2:15"/>
    <row r="72" spans="2:15" ht="15.75" customHeight="1">
      <c r="C72" s="402" t="s">
        <v>578</v>
      </c>
      <c r="D72" s="402"/>
      <c r="E72" s="402"/>
      <c r="F72" s="402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2" priority="18">
      <formula>IF(E$20&lt;=$F$18,1,0)</formula>
    </cfRule>
  </conditionalFormatting>
  <conditionalFormatting sqref="E32:N36">
    <cfRule type="expression" dxfId="51" priority="17">
      <formula>IF(E$30&lt;=$F$28,1,0)</formula>
    </cfRule>
  </conditionalFormatting>
  <conditionalFormatting sqref="E26:F26">
    <cfRule type="expression" dxfId="50" priority="16">
      <formula>IF(E$20&lt;=$F$18,1,0)</formula>
    </cfRule>
  </conditionalFormatting>
  <conditionalFormatting sqref="E26:N26">
    <cfRule type="expression" dxfId="49" priority="15">
      <formula>IF(E$20&lt;=$F$18,1,0)</formula>
    </cfRule>
  </conditionalFormatting>
  <conditionalFormatting sqref="E56:N59">
    <cfRule type="expression" dxfId="48" priority="14">
      <formula>IF(E$54&lt;=$F$52,1,0)</formula>
    </cfRule>
  </conditionalFormatting>
  <conditionalFormatting sqref="E60:N60">
    <cfRule type="expression" dxfId="47" priority="13">
      <formula>IF(E$54&lt;=$F$52,1,0)</formula>
    </cfRule>
  </conditionalFormatting>
  <conditionalFormatting sqref="E66:N68">
    <cfRule type="expression" dxfId="46" priority="12">
      <formula>IF(E$64&lt;=$F$62,1,0)</formula>
    </cfRule>
  </conditionalFormatting>
  <conditionalFormatting sqref="E65:N68 E70:N70">
    <cfRule type="expression" dxfId="45" priority="11">
      <formula>IF(E$64&gt;$F$62,1,0)</formula>
    </cfRule>
  </conditionalFormatting>
  <conditionalFormatting sqref="E56:N60">
    <cfRule type="expression" dxfId="44" priority="10">
      <formula>IF(E$54&gt;$F$52,1,0)</formula>
    </cfRule>
  </conditionalFormatting>
  <conditionalFormatting sqref="E21:N26">
    <cfRule type="expression" dxfId="43" priority="9">
      <formula>IF(E$20&gt;$F$18,1,0)</formula>
    </cfRule>
  </conditionalFormatting>
  <conditionalFormatting sqref="E32:N36">
    <cfRule type="expression" dxfId="42" priority="8">
      <formula>IF(E$30&gt;$F$28,1,0)</formula>
    </cfRule>
  </conditionalFormatting>
  <conditionalFormatting sqref="H11 H8:H9">
    <cfRule type="expression" dxfId="41" priority="7">
      <formula>IF($F$9=1,1,0)</formula>
    </cfRule>
  </conditionalFormatting>
  <conditionalFormatting sqref="E55:N55">
    <cfRule type="expression" dxfId="40" priority="6">
      <formula>IF(E$54&gt;$F$52,1,0)</formula>
    </cfRule>
  </conditionalFormatting>
  <conditionalFormatting sqref="E31:N31">
    <cfRule type="expression" dxfId="39" priority="5">
      <formula>IF(E$30&gt;$F$28,1,0)</formula>
    </cfRule>
  </conditionalFormatting>
  <conditionalFormatting sqref="E70:N70">
    <cfRule type="expression" dxfId="38" priority="4">
      <formula>IF(E$64&lt;=$F$62,1,0)</formula>
    </cfRule>
  </conditionalFormatting>
  <conditionalFormatting sqref="H10">
    <cfRule type="expression" dxfId="37" priority="3">
      <formula>IF($F$9=1,1,0)</formula>
    </cfRule>
  </conditionalFormatting>
  <conditionalFormatting sqref="E69:N69">
    <cfRule type="expression" dxfId="36" priority="2">
      <formula>IF(E$64&lt;=$F$62,1,0)</formula>
    </cfRule>
  </conditionalFormatting>
  <conditionalFormatting sqref="E69:N69">
    <cfRule type="expression" dxfId="35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7FCD8-52AC-4B52-B08C-4F778170B7A2}">
  <sheetPr codeName="Tabelle9">
    <tabColor rgb="FFFF0000"/>
    <pageSetUpPr fitToPage="1"/>
  </sheetPr>
  <dimension ref="A1:DV79"/>
  <sheetViews>
    <sheetView showGridLines="0" tabSelected="1" topLeftCell="A2" zoomScaleNormal="100" workbookViewId="0">
      <selection activeCell="B17" sqref="B17"/>
    </sheetView>
  </sheetViews>
  <sheetFormatPr baseColWidth="10" defaultColWidth="0" defaultRowHeight="15" customHeight="1" zeroHeight="1"/>
  <cols>
    <col min="1" max="1" width="2.85546875" style="8" customWidth="1"/>
    <col min="2" max="2" width="5.42578125" style="8" customWidth="1"/>
    <col min="3" max="3" width="37.5703125" style="8" customWidth="1"/>
    <col min="4" max="4" width="12.5703125" style="8" customWidth="1"/>
    <col min="5" max="5" width="22" style="8" customWidth="1"/>
    <col min="6" max="14" width="12.7109375" style="8" customWidth="1"/>
    <col min="15" max="15" width="34.140625" style="8" customWidth="1"/>
    <col min="16" max="16" width="7.28515625" style="13" hidden="1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1:56" ht="75" customHeight="1"/>
    <row r="2" spans="1:56" ht="23.25">
      <c r="B2" s="9" t="s">
        <v>542</v>
      </c>
    </row>
    <row r="3" spans="1:56" ht="15" customHeight="1">
      <c r="B3" s="9"/>
    </row>
    <row r="4" spans="1:56">
      <c r="C4" s="60" t="s">
        <v>444</v>
      </c>
      <c r="D4" s="57"/>
      <c r="E4" s="341" t="s">
        <v>847</v>
      </c>
    </row>
    <row r="5" spans="1:56">
      <c r="C5" s="60" t="s">
        <v>443</v>
      </c>
      <c r="D5" s="57"/>
      <c r="E5" s="341" t="s">
        <v>655</v>
      </c>
    </row>
    <row r="6" spans="1:56">
      <c r="C6" s="60" t="s">
        <v>486</v>
      </c>
      <c r="D6" s="57"/>
      <c r="E6" s="397" t="s">
        <v>653</v>
      </c>
    </row>
    <row r="7" spans="1:56">
      <c r="C7" s="60" t="s">
        <v>133</v>
      </c>
      <c r="D7" s="57"/>
      <c r="E7" s="342">
        <v>42278</v>
      </c>
    </row>
    <row r="8" spans="1:56">
      <c r="H8" s="264" t="s">
        <v>496</v>
      </c>
    </row>
    <row r="9" spans="1:56">
      <c r="C9" s="60" t="s">
        <v>521</v>
      </c>
      <c r="F9" s="343">
        <f>'SLP-Verfahren'!D46</f>
        <v>1</v>
      </c>
      <c r="H9" s="344" t="s">
        <v>599</v>
      </c>
    </row>
    <row r="10" spans="1:56">
      <c r="C10" s="60" t="s">
        <v>583</v>
      </c>
      <c r="F10" s="345">
        <v>1</v>
      </c>
      <c r="G10" s="57"/>
      <c r="H10" s="344" t="s">
        <v>600</v>
      </c>
    </row>
    <row r="11" spans="1:56">
      <c r="C11" s="60" t="s">
        <v>601</v>
      </c>
      <c r="F11" s="346" t="s">
        <v>659</v>
      </c>
      <c r="G11" s="347"/>
      <c r="H11" s="264"/>
    </row>
    <row r="12" spans="1:56"/>
    <row r="13" spans="1:56" ht="18" customHeight="1">
      <c r="C13" s="403" t="s">
        <v>582</v>
      </c>
      <c r="D13" s="403"/>
      <c r="E13" s="403"/>
      <c r="F13" s="348" t="s">
        <v>546</v>
      </c>
      <c r="G13" s="8" t="s">
        <v>544</v>
      </c>
      <c r="H13" s="349" t="s">
        <v>561</v>
      </c>
      <c r="I13" s="57"/>
    </row>
    <row r="14" spans="1:56" ht="19.5" customHeight="1">
      <c r="C14" s="404" t="s">
        <v>447</v>
      </c>
      <c r="D14" s="404"/>
      <c r="E14" s="7" t="s">
        <v>448</v>
      </c>
      <c r="F14" s="350" t="s">
        <v>85</v>
      </c>
      <c r="G14" s="351" t="s">
        <v>570</v>
      </c>
      <c r="H14" s="352">
        <v>0</v>
      </c>
      <c r="I14" s="57"/>
      <c r="O14" s="353" t="s">
        <v>848</v>
      </c>
      <c r="R14" s="207" t="s">
        <v>562</v>
      </c>
      <c r="S14" s="207" t="s">
        <v>563</v>
      </c>
      <c r="T14" s="207" t="s">
        <v>564</v>
      </c>
      <c r="U14" s="207" t="s">
        <v>565</v>
      </c>
      <c r="V14" s="207" t="s">
        <v>545</v>
      </c>
      <c r="W14" s="207" t="s">
        <v>566</v>
      </c>
      <c r="X14" s="207" t="s">
        <v>567</v>
      </c>
      <c r="Y14" s="207" t="s">
        <v>568</v>
      </c>
      <c r="Z14" s="207" t="s">
        <v>569</v>
      </c>
      <c r="AA14" s="207" t="s">
        <v>570</v>
      </c>
      <c r="AB14" s="207" t="s">
        <v>571</v>
      </c>
      <c r="AC14" s="207" t="s">
        <v>572</v>
      </c>
    </row>
    <row r="15" spans="1:56" ht="19.5" customHeight="1">
      <c r="C15" s="404" t="s">
        <v>387</v>
      </c>
      <c r="D15" s="404"/>
      <c r="E15" s="7" t="s">
        <v>448</v>
      </c>
      <c r="F15" s="350" t="s">
        <v>71</v>
      </c>
      <c r="G15" s="351" t="s">
        <v>564</v>
      </c>
      <c r="H15" s="352">
        <v>0</v>
      </c>
      <c r="I15" s="57"/>
      <c r="O15" s="161"/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547</v>
      </c>
      <c r="AJ15" s="260" t="s">
        <v>548</v>
      </c>
      <c r="AK15" s="260" t="s">
        <v>549</v>
      </c>
      <c r="AL15" s="260" t="s">
        <v>550</v>
      </c>
      <c r="AM15" s="260" t="s">
        <v>551</v>
      </c>
      <c r="AN15" s="260" t="s">
        <v>552</v>
      </c>
      <c r="AO15" s="260" t="s">
        <v>553</v>
      </c>
      <c r="AP15" s="260" t="s">
        <v>554</v>
      </c>
      <c r="AQ15" s="260" t="s">
        <v>555</v>
      </c>
      <c r="AR15" s="260" t="s">
        <v>556</v>
      </c>
      <c r="AS15" s="260" t="s">
        <v>557</v>
      </c>
      <c r="AT15" s="260" t="s">
        <v>558</v>
      </c>
      <c r="AU15" s="260" t="s">
        <v>559</v>
      </c>
      <c r="AV15" s="260" t="s">
        <v>560</v>
      </c>
      <c r="AW15" s="260"/>
      <c r="AX15" s="260"/>
      <c r="AY15" s="260"/>
      <c r="AZ15" s="260"/>
      <c r="BA15" s="260"/>
      <c r="BB15" s="260"/>
      <c r="BC15" s="260"/>
      <c r="BD15" s="260"/>
    </row>
    <row r="16" spans="1:56" ht="19.5" customHeight="1">
      <c r="C16" s="354"/>
      <c r="D16" s="354"/>
      <c r="F16" s="57"/>
      <c r="R16" s="208"/>
      <c r="S16" s="208"/>
    </row>
    <row r="17" spans="2:21" ht="19.5" customHeight="1">
      <c r="B17" s="355" t="s">
        <v>516</v>
      </c>
      <c r="D17" s="354"/>
      <c r="R17" s="208"/>
      <c r="S17" s="208"/>
    </row>
    <row r="18" spans="2:21">
      <c r="C18" s="60" t="s">
        <v>522</v>
      </c>
      <c r="F18" s="356">
        <v>1</v>
      </c>
      <c r="I18" s="344"/>
    </row>
    <row r="19" spans="2:21" ht="15" customHeight="1">
      <c r="E19" s="39">
        <f>IF(E20&gt;$F$18,0,1)</f>
        <v>1</v>
      </c>
      <c r="F19" s="39">
        <f t="shared" ref="F19:N19" si="0">IF(F20&gt;$F$18,0,1)</f>
        <v>0</v>
      </c>
      <c r="G19" s="39">
        <f t="shared" si="0"/>
        <v>0</v>
      </c>
      <c r="H19" s="39">
        <f t="shared" si="0"/>
        <v>0</v>
      </c>
      <c r="I19" s="39">
        <f t="shared" si="0"/>
        <v>0</v>
      </c>
      <c r="J19" s="39">
        <f t="shared" si="0"/>
        <v>0</v>
      </c>
      <c r="K19" s="39">
        <f t="shared" si="0"/>
        <v>0</v>
      </c>
      <c r="L19" s="39">
        <f t="shared" si="0"/>
        <v>0</v>
      </c>
      <c r="M19" s="39">
        <f t="shared" si="0"/>
        <v>0</v>
      </c>
      <c r="N19" s="39">
        <f t="shared" si="0"/>
        <v>0</v>
      </c>
    </row>
    <row r="20" spans="2:21" ht="33.75" customHeight="1">
      <c r="C20" s="357" t="s">
        <v>517</v>
      </c>
      <c r="D20" s="358" t="s">
        <v>512</v>
      </c>
      <c r="E20" s="359">
        <v>1</v>
      </c>
      <c r="F20" s="359">
        <v>2</v>
      </c>
      <c r="G20" s="359">
        <v>3</v>
      </c>
      <c r="H20" s="359">
        <v>4</v>
      </c>
      <c r="I20" s="359">
        <v>5</v>
      </c>
      <c r="J20" s="359">
        <v>6</v>
      </c>
      <c r="K20" s="359">
        <v>7</v>
      </c>
      <c r="L20" s="359">
        <v>8</v>
      </c>
      <c r="M20" s="359">
        <v>9</v>
      </c>
      <c r="N20" s="359">
        <v>10</v>
      </c>
      <c r="O20" s="360" t="s">
        <v>144</v>
      </c>
    </row>
    <row r="21" spans="2:21">
      <c r="B21" s="348"/>
      <c r="C21" s="361" t="s">
        <v>524</v>
      </c>
      <c r="D21" s="362" t="s">
        <v>514</v>
      </c>
      <c r="E21" s="363">
        <f>1-SUMPRODUCT(F19:N19,F21:N21)</f>
        <v>1</v>
      </c>
      <c r="F21" s="363">
        <f>ROUND(F22/$D$22,4)</f>
        <v>1</v>
      </c>
      <c r="G21" s="364">
        <f t="shared" ref="G21:N21" si="1">ROUND(G22/$D$22,4)</f>
        <v>0</v>
      </c>
      <c r="H21" s="364">
        <f t="shared" si="1"/>
        <v>0</v>
      </c>
      <c r="I21" s="364">
        <f t="shared" si="1"/>
        <v>0</v>
      </c>
      <c r="J21" s="364">
        <f t="shared" si="1"/>
        <v>0</v>
      </c>
      <c r="K21" s="364">
        <f t="shared" si="1"/>
        <v>0</v>
      </c>
      <c r="L21" s="364">
        <f t="shared" si="1"/>
        <v>0</v>
      </c>
      <c r="M21" s="364">
        <f t="shared" si="1"/>
        <v>0</v>
      </c>
      <c r="N21" s="364">
        <f t="shared" si="1"/>
        <v>0</v>
      </c>
      <c r="O21" s="365"/>
      <c r="Q21" s="209"/>
    </row>
    <row r="22" spans="2:21">
      <c r="B22" s="348"/>
      <c r="C22" s="361" t="s">
        <v>535</v>
      </c>
      <c r="D22" s="364">
        <f>SUMPRODUCT(E22:N22,E19:N19)</f>
        <v>1</v>
      </c>
      <c r="E22" s="366">
        <v>1</v>
      </c>
      <c r="F22" s="366">
        <v>1</v>
      </c>
      <c r="G22" s="367"/>
      <c r="H22" s="367"/>
      <c r="I22" s="367"/>
      <c r="J22" s="367"/>
      <c r="K22" s="367"/>
      <c r="L22" s="367"/>
      <c r="M22" s="367"/>
      <c r="N22" s="367"/>
      <c r="O22" s="365" t="s">
        <v>145</v>
      </c>
      <c r="Q22" s="209"/>
    </row>
    <row r="23" spans="2:21">
      <c r="B23" s="348"/>
      <c r="C23" s="361" t="s">
        <v>137</v>
      </c>
      <c r="D23" s="368"/>
      <c r="E23" s="369" t="s">
        <v>139</v>
      </c>
      <c r="F23" s="369" t="s">
        <v>139</v>
      </c>
      <c r="G23" s="369" t="s">
        <v>139</v>
      </c>
      <c r="H23" s="369" t="s">
        <v>139</v>
      </c>
      <c r="I23" s="369" t="s">
        <v>139</v>
      </c>
      <c r="J23" s="369" t="s">
        <v>139</v>
      </c>
      <c r="K23" s="369" t="s">
        <v>139</v>
      </c>
      <c r="L23" s="369" t="s">
        <v>139</v>
      </c>
      <c r="M23" s="369" t="s">
        <v>139</v>
      </c>
      <c r="N23" s="369" t="s">
        <v>139</v>
      </c>
      <c r="O23" s="365" t="s">
        <v>142</v>
      </c>
      <c r="Q23" s="209"/>
      <c r="R23" s="207" t="s">
        <v>139</v>
      </c>
      <c r="S23" s="207" t="s">
        <v>501</v>
      </c>
      <c r="T23" s="370">
        <f>O15</f>
        <v>0</v>
      </c>
    </row>
    <row r="24" spans="2:21">
      <c r="B24" s="348"/>
      <c r="C24" s="361" t="s">
        <v>519</v>
      </c>
      <c r="D24" s="368"/>
      <c r="E24" s="369" t="s">
        <v>660</v>
      </c>
      <c r="F24" s="369" t="s">
        <v>580</v>
      </c>
      <c r="G24" s="369"/>
      <c r="H24" s="369"/>
      <c r="I24" s="369"/>
      <c r="J24" s="369"/>
      <c r="K24" s="369"/>
      <c r="L24" s="369"/>
      <c r="M24" s="369"/>
      <c r="N24" s="369"/>
      <c r="O24" s="365" t="s">
        <v>520</v>
      </c>
      <c r="Q24" s="209"/>
    </row>
    <row r="25" spans="2:21">
      <c r="B25" s="348"/>
      <c r="C25" s="361" t="s">
        <v>513</v>
      </c>
      <c r="D25" s="368"/>
      <c r="E25" s="369">
        <v>10338</v>
      </c>
      <c r="F25" s="369" t="s">
        <v>363</v>
      </c>
      <c r="G25" s="369"/>
      <c r="H25" s="369"/>
      <c r="I25" s="369"/>
      <c r="J25" s="369"/>
      <c r="K25" s="369"/>
      <c r="L25" s="369"/>
      <c r="M25" s="369"/>
      <c r="N25" s="369"/>
      <c r="O25" s="365" t="s">
        <v>143</v>
      </c>
      <c r="Q25" s="209"/>
      <c r="R25" s="207" t="s">
        <v>138</v>
      </c>
    </row>
    <row r="26" spans="2:21">
      <c r="B26" s="348"/>
      <c r="C26" s="361" t="s">
        <v>141</v>
      </c>
      <c r="D26" s="368"/>
      <c r="E26" s="369" t="s">
        <v>849</v>
      </c>
      <c r="F26" s="369" t="s">
        <v>502</v>
      </c>
      <c r="G26" s="369" t="s">
        <v>502</v>
      </c>
      <c r="H26" s="369" t="s">
        <v>502</v>
      </c>
      <c r="I26" s="369" t="s">
        <v>502</v>
      </c>
      <c r="J26" s="369" t="s">
        <v>502</v>
      </c>
      <c r="K26" s="369" t="s">
        <v>502</v>
      </c>
      <c r="L26" s="369" t="s">
        <v>502</v>
      </c>
      <c r="M26" s="369" t="s">
        <v>502</v>
      </c>
      <c r="N26" s="369" t="s">
        <v>502</v>
      </c>
      <c r="O26" s="365" t="s">
        <v>142</v>
      </c>
      <c r="Q26" s="209"/>
      <c r="R26" s="207" t="s">
        <v>502</v>
      </c>
      <c r="S26" s="207" t="s">
        <v>849</v>
      </c>
      <c r="T26" s="207" t="s">
        <v>850</v>
      </c>
      <c r="U26" s="207" t="s">
        <v>503</v>
      </c>
    </row>
    <row r="27" spans="2:21">
      <c r="B27" s="348"/>
      <c r="C27" s="361" t="s">
        <v>851</v>
      </c>
      <c r="D27" s="368"/>
      <c r="E27" s="368" t="str">
        <f>IF(E26="Individuelle GPT",CONCATENATE(Netzbetreiber!$D$11,'SLP-Temp-Gebiet #01'!E25,"B"),IF('SLP-Temp-Gebiet #01'!E26="Allgemeine GPT",CONCATENATE(Netzbetreiber!$D$11,'SLP-Temp-Gebiet #01'!E25,"A"),""))</f>
        <v>987007540000110338B</v>
      </c>
      <c r="F27" s="368" t="str">
        <f>IF(F26="Individuelle GPT",CONCATENATE(Netzbetreiber!$D$11,'SLP-Temp-Gebiet #01'!F25,"B"),IF('SLP-Temp-Gebiet #01'!F26="Allgemeine GPT",CONCATENATE(Netzbetreiber!$D$11,'SLP-Temp-Gebiet #01'!F25,"A"),""))</f>
        <v/>
      </c>
      <c r="G27" s="368" t="str">
        <f>IF(G26="Individuelle GPT",CONCATENATE(Netzbetreiber!$D$11,'SLP-Temp-Gebiet #01'!G25,"B"),IF('SLP-Temp-Gebiet #01'!G26="Allgemeine GPT",CONCATENATE(Netzbetreiber!$D$11,'SLP-Temp-Gebiet #01'!G25,"A"),""))</f>
        <v/>
      </c>
      <c r="H27" s="368" t="str">
        <f>IF(H26="Individuelle GPT",CONCATENATE(Netzbetreiber!$D$11,'SLP-Temp-Gebiet #01'!H25,"B"),IF('SLP-Temp-Gebiet #01'!H26="Allgemeine GPT",CONCATENATE(Netzbetreiber!$D$11,'SLP-Temp-Gebiet #01'!H25,"A"),""))</f>
        <v/>
      </c>
      <c r="I27" s="368" t="str">
        <f>IF(I26="Individuelle GPT",CONCATENATE(Netzbetreiber!$D$11,'SLP-Temp-Gebiet #01'!I25,"B"),IF('SLP-Temp-Gebiet #01'!I26="Allgemeine GPT",CONCATENATE(Netzbetreiber!$D$11,'SLP-Temp-Gebiet #01'!I25,"A"),""))</f>
        <v/>
      </c>
      <c r="J27" s="368" t="str">
        <f>IF(J26="Individuelle GPT",CONCATENATE(Netzbetreiber!$D$11,'SLP-Temp-Gebiet #01'!J25,"B"),IF('SLP-Temp-Gebiet #01'!J26="Allgemeine GPT",CONCATENATE(Netzbetreiber!$D$11,'SLP-Temp-Gebiet #01'!J25,"A"),""))</f>
        <v/>
      </c>
      <c r="K27" s="368" t="str">
        <f>IF(K26="Individuelle GPT",CONCATENATE(Netzbetreiber!$D$11,'SLP-Temp-Gebiet #01'!K25,"B"),IF('SLP-Temp-Gebiet #01'!K26="Allgemeine GPT",CONCATENATE(Netzbetreiber!$D$11,'SLP-Temp-Gebiet #01'!K25,"A"),""))</f>
        <v/>
      </c>
      <c r="L27" s="368" t="str">
        <f>IF(L26="Individuelle GPT",CONCATENATE(Netzbetreiber!$D$11,'SLP-Temp-Gebiet #01'!L25,"B"),IF('SLP-Temp-Gebiet #01'!L26="Allgemeine GPT",CONCATENATE(Netzbetreiber!$D$11,'SLP-Temp-Gebiet #01'!L25,"A"),""))</f>
        <v/>
      </c>
      <c r="M27" s="368" t="str">
        <f>IF(M26="Individuelle GPT",CONCATENATE(Netzbetreiber!$D$11,'SLP-Temp-Gebiet #01'!M25,"B"),IF('SLP-Temp-Gebiet #01'!M26="Allgemeine GPT",CONCATENATE(Netzbetreiber!$D$11,'SLP-Temp-Gebiet #01'!M25,"A"),""))</f>
        <v/>
      </c>
      <c r="N27" s="368" t="str">
        <f>IF(N26="Individuelle GPT",CONCATENATE(Netzbetreiber!$D$11,'SLP-Temp-Gebiet #01'!N25,"B"),IF('SLP-Temp-Gebiet #01'!N26="Allgemeine GPT",CONCATENATE(Netzbetreiber!$D$11,'SLP-Temp-Gebiet #01'!N25,"A"),""))</f>
        <v/>
      </c>
      <c r="O27" s="365" t="s">
        <v>143</v>
      </c>
      <c r="Q27" s="209"/>
      <c r="R27" s="207" t="s">
        <v>502</v>
      </c>
      <c r="S27" s="207" t="s">
        <v>503</v>
      </c>
    </row>
    <row r="28" spans="2:21">
      <c r="B28" s="348"/>
      <c r="C28" s="371"/>
      <c r="Q28" s="209"/>
    </row>
    <row r="29" spans="2:21">
      <c r="C29" s="60" t="s">
        <v>518</v>
      </c>
      <c r="F29" s="356">
        <v>4</v>
      </c>
      <c r="I29" s="344"/>
    </row>
    <row r="30" spans="2:21" ht="15" customHeight="1">
      <c r="E30" s="39">
        <f>IF(E31&gt;$F$29,0,1)</f>
        <v>1</v>
      </c>
      <c r="F30" s="39">
        <f t="shared" ref="F30:N30" si="2">IF(F31&gt;$F$29,0,1)</f>
        <v>1</v>
      </c>
      <c r="G30" s="39">
        <f t="shared" si="2"/>
        <v>1</v>
      </c>
      <c r="H30" s="39">
        <f t="shared" si="2"/>
        <v>1</v>
      </c>
      <c r="I30" s="39">
        <f t="shared" si="2"/>
        <v>0</v>
      </c>
      <c r="J30" s="39">
        <f t="shared" si="2"/>
        <v>0</v>
      </c>
      <c r="K30" s="39">
        <f t="shared" si="2"/>
        <v>0</v>
      </c>
      <c r="L30" s="39">
        <f t="shared" si="2"/>
        <v>0</v>
      </c>
      <c r="M30" s="39">
        <f t="shared" si="2"/>
        <v>0</v>
      </c>
      <c r="N30" s="39">
        <f t="shared" si="2"/>
        <v>0</v>
      </c>
      <c r="Q30" s="209"/>
    </row>
    <row r="31" spans="2:21">
      <c r="B31" s="348"/>
      <c r="C31" s="357" t="s">
        <v>140</v>
      </c>
      <c r="D31" s="358" t="s">
        <v>255</v>
      </c>
      <c r="E31" s="372">
        <v>1</v>
      </c>
      <c r="F31" s="372">
        <v>2</v>
      </c>
      <c r="G31" s="372">
        <v>3</v>
      </c>
      <c r="H31" s="372">
        <v>4</v>
      </c>
      <c r="I31" s="372">
        <v>5</v>
      </c>
      <c r="J31" s="372">
        <v>6</v>
      </c>
      <c r="K31" s="372">
        <v>7</v>
      </c>
      <c r="L31" s="372">
        <v>8</v>
      </c>
      <c r="M31" s="372">
        <v>9</v>
      </c>
      <c r="N31" s="372">
        <v>10</v>
      </c>
      <c r="O31" s="360" t="s">
        <v>144</v>
      </c>
      <c r="Q31" s="209"/>
    </row>
    <row r="32" spans="2:21">
      <c r="B32" s="348"/>
      <c r="C32" s="361" t="s">
        <v>525</v>
      </c>
      <c r="D32" s="364" t="s">
        <v>254</v>
      </c>
      <c r="E32" s="373">
        <f>1-SUMPRODUCT(F30:N30,F32:N32)</f>
        <v>0.5333</v>
      </c>
      <c r="F32" s="373">
        <f>ROUND(F33/$D$33,4)</f>
        <v>0.26669999999999999</v>
      </c>
      <c r="G32" s="373">
        <f t="shared" ref="G32:N32" si="3">ROUND(G33/$D$33,4)</f>
        <v>0.1333</v>
      </c>
      <c r="H32" s="373">
        <f t="shared" si="3"/>
        <v>6.6699999999999995E-2</v>
      </c>
      <c r="I32" s="373">
        <f t="shared" si="3"/>
        <v>0</v>
      </c>
      <c r="J32" s="373">
        <f t="shared" si="3"/>
        <v>0</v>
      </c>
      <c r="K32" s="373">
        <f t="shared" si="3"/>
        <v>0</v>
      </c>
      <c r="L32" s="373">
        <f t="shared" si="3"/>
        <v>0</v>
      </c>
      <c r="M32" s="373">
        <f t="shared" si="3"/>
        <v>0</v>
      </c>
      <c r="N32" s="373">
        <f t="shared" si="3"/>
        <v>0</v>
      </c>
      <c r="O32" s="365"/>
      <c r="Q32" s="209"/>
    </row>
    <row r="33" spans="2:28">
      <c r="B33" s="348"/>
      <c r="C33" s="361" t="s">
        <v>531</v>
      </c>
      <c r="D33" s="363">
        <f>SUMPRODUCT(E33:N33,E30:N30)</f>
        <v>1.875</v>
      </c>
      <c r="E33" s="374">
        <v>1</v>
      </c>
      <c r="F33" s="374">
        <v>0.5</v>
      </c>
      <c r="G33" s="374">
        <v>0.25</v>
      </c>
      <c r="H33" s="374">
        <v>0.125</v>
      </c>
      <c r="I33" s="375"/>
      <c r="J33" s="375"/>
      <c r="K33" s="375"/>
      <c r="L33" s="375"/>
      <c r="M33" s="375"/>
      <c r="N33" s="375"/>
      <c r="O33" s="365" t="s">
        <v>145</v>
      </c>
      <c r="Q33" s="209"/>
    </row>
    <row r="34" spans="2:28">
      <c r="B34" s="348"/>
      <c r="C34" s="361" t="s">
        <v>361</v>
      </c>
      <c r="D34" s="362" t="s">
        <v>360</v>
      </c>
      <c r="E34" s="369" t="s">
        <v>3</v>
      </c>
      <c r="F34" s="369" t="s">
        <v>359</v>
      </c>
      <c r="G34" s="369" t="s">
        <v>350</v>
      </c>
      <c r="H34" s="369" t="s">
        <v>351</v>
      </c>
      <c r="I34" s="369"/>
      <c r="J34" s="369"/>
      <c r="K34" s="369"/>
      <c r="L34" s="369"/>
      <c r="M34" s="369"/>
      <c r="N34" s="369"/>
      <c r="O34" s="365" t="s">
        <v>142</v>
      </c>
      <c r="Q34" s="209"/>
      <c r="R34" s="207" t="s">
        <v>3</v>
      </c>
      <c r="S34" s="207" t="s">
        <v>359</v>
      </c>
      <c r="T34" s="207" t="s">
        <v>350</v>
      </c>
      <c r="U34" s="207" t="s">
        <v>351</v>
      </c>
      <c r="V34" s="207" t="s">
        <v>352</v>
      </c>
      <c r="W34" s="207" t="s">
        <v>353</v>
      </c>
      <c r="X34" s="207" t="s">
        <v>354</v>
      </c>
      <c r="Y34" s="207" t="s">
        <v>355</v>
      </c>
      <c r="Z34" s="207" t="s">
        <v>356</v>
      </c>
      <c r="AA34" s="207" t="s">
        <v>357</v>
      </c>
      <c r="AB34" s="207" t="s">
        <v>358</v>
      </c>
    </row>
    <row r="35" spans="2:28">
      <c r="B35" s="348"/>
      <c r="C35" s="361" t="s">
        <v>450</v>
      </c>
      <c r="D35" s="362" t="s">
        <v>449</v>
      </c>
      <c r="E35" s="369" t="s">
        <v>510</v>
      </c>
      <c r="F35" s="369" t="s">
        <v>510</v>
      </c>
      <c r="G35" s="369" t="s">
        <v>510</v>
      </c>
      <c r="H35" s="369" t="s">
        <v>510</v>
      </c>
      <c r="I35" s="376"/>
      <c r="J35" s="376"/>
      <c r="K35" s="376"/>
      <c r="L35" s="376"/>
      <c r="M35" s="376"/>
      <c r="N35" s="376"/>
      <c r="O35" s="365" t="s">
        <v>142</v>
      </c>
      <c r="Q35" s="209"/>
      <c r="R35" s="207" t="s">
        <v>510</v>
      </c>
      <c r="S35" s="207" t="s">
        <v>511</v>
      </c>
    </row>
    <row r="36" spans="2:28">
      <c r="B36" s="348"/>
      <c r="C36" s="361" t="s">
        <v>603</v>
      </c>
      <c r="D36" s="362" t="s">
        <v>604</v>
      </c>
      <c r="E36" s="369" t="s">
        <v>602</v>
      </c>
      <c r="F36" s="369" t="s">
        <v>602</v>
      </c>
      <c r="G36" s="369" t="s">
        <v>602</v>
      </c>
      <c r="H36" s="369" t="s">
        <v>602</v>
      </c>
      <c r="I36" s="369" t="s">
        <v>602</v>
      </c>
      <c r="J36" s="369" t="s">
        <v>602</v>
      </c>
      <c r="K36" s="369" t="s">
        <v>602</v>
      </c>
      <c r="L36" s="369" t="s">
        <v>602</v>
      </c>
      <c r="M36" s="369" t="s">
        <v>602</v>
      </c>
      <c r="N36" s="369" t="s">
        <v>602</v>
      </c>
      <c r="O36" s="365" t="s">
        <v>142</v>
      </c>
      <c r="Q36" s="209"/>
      <c r="R36" s="207" t="s">
        <v>602</v>
      </c>
      <c r="S36" s="207" t="s">
        <v>605</v>
      </c>
      <c r="T36" s="57"/>
    </row>
    <row r="37" spans="2:28">
      <c r="B37" s="348"/>
      <c r="C37" s="368" t="s">
        <v>442</v>
      </c>
      <c r="D37" s="377" t="s">
        <v>536</v>
      </c>
      <c r="E37" s="376" t="s">
        <v>451</v>
      </c>
      <c r="F37" s="376" t="s">
        <v>451</v>
      </c>
      <c r="G37" s="376" t="s">
        <v>452</v>
      </c>
      <c r="H37" s="376" t="s">
        <v>452</v>
      </c>
      <c r="I37" s="376"/>
      <c r="J37" s="376"/>
      <c r="K37" s="376"/>
      <c r="L37" s="376"/>
      <c r="M37" s="376"/>
      <c r="N37" s="376"/>
      <c r="O37" s="365" t="s">
        <v>142</v>
      </c>
      <c r="Q37" s="209"/>
      <c r="R37" s="207" t="s">
        <v>452</v>
      </c>
      <c r="S37" s="207" t="s">
        <v>451</v>
      </c>
    </row>
    <row r="38" spans="2:28" ht="15.75" thickBot="1"/>
    <row r="39" spans="2:28">
      <c r="C39" s="378" t="s">
        <v>269</v>
      </c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80"/>
    </row>
    <row r="40" spans="2:28" ht="18">
      <c r="C40" s="381" t="s">
        <v>349</v>
      </c>
      <c r="D40" s="340"/>
      <c r="E40" s="340" t="s">
        <v>529</v>
      </c>
      <c r="F40" s="340"/>
      <c r="G40" s="340"/>
      <c r="H40" s="340"/>
      <c r="I40" s="340"/>
      <c r="J40" s="340"/>
      <c r="K40" s="340"/>
      <c r="L40" s="340"/>
      <c r="M40" s="340"/>
      <c r="N40" s="340"/>
      <c r="O40" s="382"/>
    </row>
    <row r="41" spans="2:28">
      <c r="C41" s="398"/>
      <c r="D41" s="399"/>
      <c r="E41" s="340" t="s">
        <v>530</v>
      </c>
      <c r="F41" s="340"/>
      <c r="G41" s="340"/>
      <c r="H41" s="340"/>
      <c r="I41" s="340"/>
      <c r="J41" s="340"/>
      <c r="K41" s="340"/>
      <c r="L41" s="340"/>
      <c r="M41" s="340"/>
      <c r="N41" s="340"/>
      <c r="O41" s="382"/>
    </row>
    <row r="42" spans="2:28">
      <c r="C42" s="398"/>
      <c r="D42" s="399"/>
      <c r="E42" s="340" t="s">
        <v>523</v>
      </c>
      <c r="F42" s="340"/>
      <c r="G42" s="340"/>
      <c r="H42" s="340"/>
      <c r="I42" s="340"/>
      <c r="J42" s="340"/>
      <c r="K42" s="340"/>
      <c r="L42" s="340"/>
      <c r="M42" s="340"/>
      <c r="N42" s="340"/>
      <c r="O42" s="382"/>
    </row>
    <row r="43" spans="2:28">
      <c r="C43" s="398"/>
      <c r="D43" s="399"/>
      <c r="E43" s="340" t="s">
        <v>527</v>
      </c>
      <c r="F43" s="340"/>
      <c r="G43" s="340"/>
      <c r="H43" s="340"/>
      <c r="I43" s="340"/>
      <c r="J43" s="340"/>
      <c r="K43" s="340"/>
      <c r="L43" s="340"/>
      <c r="M43" s="340"/>
      <c r="N43" s="340"/>
      <c r="O43" s="382"/>
    </row>
    <row r="44" spans="2:28">
      <c r="C44" s="398"/>
      <c r="D44" s="399"/>
      <c r="E44" s="340" t="s">
        <v>528</v>
      </c>
      <c r="F44" s="340"/>
      <c r="G44" s="340"/>
      <c r="H44" s="340"/>
      <c r="I44" s="340"/>
      <c r="J44" s="340"/>
      <c r="K44" s="340"/>
      <c r="L44" s="340"/>
      <c r="M44" s="340"/>
      <c r="N44" s="340"/>
      <c r="O44" s="382"/>
    </row>
    <row r="45" spans="2:28">
      <c r="C45" s="398"/>
      <c r="D45" s="399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82"/>
    </row>
    <row r="46" spans="2:28">
      <c r="C46" s="381" t="s">
        <v>533</v>
      </c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82"/>
    </row>
    <row r="47" spans="2:28">
      <c r="C47" s="383" t="s">
        <v>534</v>
      </c>
      <c r="D47" s="384" t="s">
        <v>532</v>
      </c>
      <c r="E47" s="385">
        <v>1</v>
      </c>
      <c r="F47" s="385">
        <v>0</v>
      </c>
      <c r="G47" s="385">
        <v>0</v>
      </c>
      <c r="H47" s="385">
        <v>0</v>
      </c>
      <c r="I47" s="385">
        <v>0</v>
      </c>
      <c r="J47" s="385" t="s">
        <v>362</v>
      </c>
      <c r="K47" s="340"/>
      <c r="L47" s="340"/>
      <c r="M47" s="340"/>
      <c r="N47" s="340"/>
      <c r="O47" s="382"/>
    </row>
    <row r="48" spans="2:28">
      <c r="C48" s="383" t="s">
        <v>348</v>
      </c>
      <c r="D48" s="384" t="s">
        <v>532</v>
      </c>
      <c r="E48" s="385">
        <v>1</v>
      </c>
      <c r="F48" s="385">
        <v>0.5</v>
      </c>
      <c r="G48" s="385">
        <v>0.25</v>
      </c>
      <c r="H48" s="385">
        <v>0.125</v>
      </c>
      <c r="I48" s="385">
        <v>0</v>
      </c>
      <c r="J48" s="385" t="s">
        <v>362</v>
      </c>
      <c r="K48" s="340"/>
      <c r="L48" s="340"/>
      <c r="M48" s="340"/>
      <c r="N48" s="340"/>
      <c r="O48" s="382"/>
    </row>
    <row r="49" spans="2:15" ht="15.75" thickBot="1">
      <c r="C49" s="386"/>
      <c r="D49" s="387"/>
      <c r="E49" s="388"/>
      <c r="F49" s="388"/>
      <c r="G49" s="388"/>
      <c r="H49" s="388"/>
      <c r="I49" s="388"/>
      <c r="J49" s="389"/>
      <c r="K49" s="390"/>
      <c r="L49" s="390"/>
      <c r="M49" s="390"/>
      <c r="N49" s="390"/>
      <c r="O49" s="391"/>
    </row>
    <row r="50" spans="2:15"/>
    <row r="51" spans="2:15" ht="18.75">
      <c r="B51" s="355" t="s">
        <v>577</v>
      </c>
    </row>
    <row r="52" spans="2:15">
      <c r="I52" s="1"/>
    </row>
    <row r="53" spans="2:15">
      <c r="C53" s="60" t="s">
        <v>541</v>
      </c>
      <c r="F53" s="392">
        <f>F18</f>
        <v>1</v>
      </c>
      <c r="I53" s="344"/>
    </row>
    <row r="54" spans="2:15" ht="15" customHeight="1">
      <c r="E54" s="39">
        <f>IF(E55&gt;$F$53,0,1)</f>
        <v>1</v>
      </c>
      <c r="F54" s="39">
        <f t="shared" ref="F54:N54" si="4">IF(F55&gt;$F$53,0,1)</f>
        <v>0</v>
      </c>
      <c r="G54" s="39">
        <f t="shared" si="4"/>
        <v>0</v>
      </c>
      <c r="H54" s="39">
        <f t="shared" si="4"/>
        <v>0</v>
      </c>
      <c r="I54" s="39">
        <f t="shared" si="4"/>
        <v>0</v>
      </c>
      <c r="J54" s="39">
        <f t="shared" si="4"/>
        <v>0</v>
      </c>
      <c r="K54" s="39">
        <f t="shared" si="4"/>
        <v>0</v>
      </c>
      <c r="L54" s="39">
        <f t="shared" si="4"/>
        <v>0</v>
      </c>
      <c r="M54" s="39">
        <f t="shared" si="4"/>
        <v>0</v>
      </c>
      <c r="N54" s="39">
        <f t="shared" si="4"/>
        <v>0</v>
      </c>
    </row>
    <row r="55" spans="2:15" ht="33.75" customHeight="1">
      <c r="C55" s="357" t="s">
        <v>517</v>
      </c>
      <c r="D55" s="358" t="s">
        <v>512</v>
      </c>
      <c r="E55" s="359">
        <v>1</v>
      </c>
      <c r="F55" s="359">
        <v>2</v>
      </c>
      <c r="G55" s="359">
        <v>3</v>
      </c>
      <c r="H55" s="359">
        <v>4</v>
      </c>
      <c r="I55" s="359">
        <v>5</v>
      </c>
      <c r="J55" s="359">
        <v>6</v>
      </c>
      <c r="K55" s="359">
        <v>7</v>
      </c>
      <c r="L55" s="359">
        <v>8</v>
      </c>
      <c r="M55" s="359">
        <v>9</v>
      </c>
      <c r="N55" s="359">
        <v>10</v>
      </c>
      <c r="O55" s="360" t="s">
        <v>144</v>
      </c>
    </row>
    <row r="56" spans="2:15">
      <c r="B56" s="348"/>
      <c r="C56" s="361" t="s">
        <v>524</v>
      </c>
      <c r="D56" s="362" t="s">
        <v>514</v>
      </c>
      <c r="E56" s="373">
        <f>1-SUMPRODUCT(F54:N54,F56:N56)</f>
        <v>1</v>
      </c>
      <c r="F56" s="373">
        <f>ROUND(F57/$D$57,4)</f>
        <v>1</v>
      </c>
      <c r="G56" s="373">
        <f t="shared" ref="G56:N56" si="5">ROUND(G57/$D$57,4)</f>
        <v>0</v>
      </c>
      <c r="H56" s="373">
        <f t="shared" si="5"/>
        <v>0</v>
      </c>
      <c r="I56" s="373">
        <f t="shared" si="5"/>
        <v>0</v>
      </c>
      <c r="J56" s="373">
        <f t="shared" si="5"/>
        <v>0</v>
      </c>
      <c r="K56" s="373">
        <f t="shared" si="5"/>
        <v>0</v>
      </c>
      <c r="L56" s="373">
        <f t="shared" si="5"/>
        <v>0</v>
      </c>
      <c r="M56" s="373">
        <f t="shared" si="5"/>
        <v>0</v>
      </c>
      <c r="N56" s="373">
        <f t="shared" si="5"/>
        <v>0</v>
      </c>
      <c r="O56" s="365"/>
    </row>
    <row r="57" spans="2:15">
      <c r="B57" s="348"/>
      <c r="C57" s="361" t="s">
        <v>535</v>
      </c>
      <c r="D57" s="364">
        <f>SUMPRODUCT(E57:N57,E54:N54)</f>
        <v>1</v>
      </c>
      <c r="E57" s="374">
        <f>E22</f>
        <v>1</v>
      </c>
      <c r="F57" s="374">
        <f t="shared" ref="F57:N61" si="6">F22</f>
        <v>1</v>
      </c>
      <c r="G57" s="374">
        <f t="shared" si="6"/>
        <v>0</v>
      </c>
      <c r="H57" s="374">
        <f t="shared" si="6"/>
        <v>0</v>
      </c>
      <c r="I57" s="374">
        <f t="shared" si="6"/>
        <v>0</v>
      </c>
      <c r="J57" s="374">
        <f t="shared" si="6"/>
        <v>0</v>
      </c>
      <c r="K57" s="374">
        <f t="shared" si="6"/>
        <v>0</v>
      </c>
      <c r="L57" s="374">
        <f t="shared" si="6"/>
        <v>0</v>
      </c>
      <c r="M57" s="374">
        <f t="shared" si="6"/>
        <v>0</v>
      </c>
      <c r="N57" s="374">
        <f t="shared" si="6"/>
        <v>0</v>
      </c>
      <c r="O57" s="365" t="s">
        <v>145</v>
      </c>
    </row>
    <row r="58" spans="2:15">
      <c r="B58" s="348"/>
      <c r="C58" s="361" t="s">
        <v>137</v>
      </c>
      <c r="D58" s="368"/>
      <c r="E58" s="369" t="s">
        <v>139</v>
      </c>
      <c r="F58" s="369" t="str">
        <f t="shared" si="6"/>
        <v>DWD</v>
      </c>
      <c r="G58" s="369" t="str">
        <f t="shared" si="6"/>
        <v>DWD</v>
      </c>
      <c r="H58" s="369" t="str">
        <f t="shared" si="6"/>
        <v>DWD</v>
      </c>
      <c r="I58" s="369" t="str">
        <f t="shared" si="6"/>
        <v>DWD</v>
      </c>
      <c r="J58" s="369" t="str">
        <f t="shared" si="6"/>
        <v>DWD</v>
      </c>
      <c r="K58" s="369" t="str">
        <f t="shared" si="6"/>
        <v>DWD</v>
      </c>
      <c r="L58" s="369" t="str">
        <f t="shared" si="6"/>
        <v>DWD</v>
      </c>
      <c r="M58" s="369" t="str">
        <f t="shared" si="6"/>
        <v>DWD</v>
      </c>
      <c r="N58" s="369" t="str">
        <f t="shared" si="6"/>
        <v>DWD</v>
      </c>
      <c r="O58" s="365" t="s">
        <v>142</v>
      </c>
    </row>
    <row r="59" spans="2:15">
      <c r="B59" s="348"/>
      <c r="C59" s="361" t="s">
        <v>519</v>
      </c>
      <c r="D59" s="368"/>
      <c r="E59" s="369" t="str">
        <f>E24</f>
        <v>Hannover-Langenhagen</v>
      </c>
      <c r="F59" s="369" t="str">
        <f t="shared" si="6"/>
        <v>DEF-St.</v>
      </c>
      <c r="G59" s="369">
        <f t="shared" si="6"/>
        <v>0</v>
      </c>
      <c r="H59" s="369">
        <f t="shared" si="6"/>
        <v>0</v>
      </c>
      <c r="I59" s="369">
        <f t="shared" si="6"/>
        <v>0</v>
      </c>
      <c r="J59" s="369">
        <f t="shared" si="6"/>
        <v>0</v>
      </c>
      <c r="K59" s="369">
        <f t="shared" si="6"/>
        <v>0</v>
      </c>
      <c r="L59" s="369">
        <f t="shared" si="6"/>
        <v>0</v>
      </c>
      <c r="M59" s="369">
        <f t="shared" si="6"/>
        <v>0</v>
      </c>
      <c r="N59" s="369">
        <f t="shared" si="6"/>
        <v>0</v>
      </c>
      <c r="O59" s="365" t="s">
        <v>520</v>
      </c>
    </row>
    <row r="60" spans="2:15">
      <c r="B60" s="348"/>
      <c r="C60" s="361" t="s">
        <v>513</v>
      </c>
      <c r="D60" s="368"/>
      <c r="E60" s="369">
        <f>E25</f>
        <v>10338</v>
      </c>
      <c r="F60" s="369" t="str">
        <f t="shared" si="6"/>
        <v>xxxxx</v>
      </c>
      <c r="G60" s="369">
        <f t="shared" si="6"/>
        <v>0</v>
      </c>
      <c r="H60" s="369">
        <f t="shared" si="6"/>
        <v>0</v>
      </c>
      <c r="I60" s="369">
        <f t="shared" si="6"/>
        <v>0</v>
      </c>
      <c r="J60" s="369">
        <f t="shared" si="6"/>
        <v>0</v>
      </c>
      <c r="K60" s="369">
        <f t="shared" si="6"/>
        <v>0</v>
      </c>
      <c r="L60" s="369">
        <f t="shared" si="6"/>
        <v>0</v>
      </c>
      <c r="M60" s="369">
        <f t="shared" si="6"/>
        <v>0</v>
      </c>
      <c r="N60" s="369">
        <f t="shared" si="6"/>
        <v>0</v>
      </c>
      <c r="O60" s="365" t="s">
        <v>143</v>
      </c>
    </row>
    <row r="61" spans="2:15">
      <c r="B61" s="348"/>
      <c r="C61" s="361" t="s">
        <v>141</v>
      </c>
      <c r="D61" s="368"/>
      <c r="E61" s="393" t="str">
        <f>E26</f>
        <v>Individuelle GPT</v>
      </c>
      <c r="F61" s="393" t="str">
        <f t="shared" si="6"/>
        <v>Temp. (2m)</v>
      </c>
      <c r="G61" s="393" t="str">
        <f t="shared" si="6"/>
        <v>Temp. (2m)</v>
      </c>
      <c r="H61" s="393" t="str">
        <f t="shared" si="6"/>
        <v>Temp. (2m)</v>
      </c>
      <c r="I61" s="393" t="str">
        <f t="shared" si="6"/>
        <v>Temp. (2m)</v>
      </c>
      <c r="J61" s="393" t="str">
        <f t="shared" si="6"/>
        <v>Temp. (2m)</v>
      </c>
      <c r="K61" s="393" t="str">
        <f t="shared" si="6"/>
        <v>Temp. (2m)</v>
      </c>
      <c r="L61" s="393" t="str">
        <f t="shared" si="6"/>
        <v>Temp. (2m)</v>
      </c>
      <c r="M61" s="393" t="str">
        <f t="shared" si="6"/>
        <v>Temp. (2m)</v>
      </c>
      <c r="N61" s="393" t="str">
        <f t="shared" si="6"/>
        <v>Temp. (2m)</v>
      </c>
      <c r="O61" s="365" t="s">
        <v>142</v>
      </c>
    </row>
    <row r="62" spans="2:15"/>
    <row r="63" spans="2:15">
      <c r="C63" s="60" t="s">
        <v>518</v>
      </c>
      <c r="F63" s="392">
        <f>F29</f>
        <v>4</v>
      </c>
    </row>
    <row r="64" spans="2:15" ht="15" customHeight="1">
      <c r="E64" s="39">
        <f>IF(E65&gt;$F$63,0,1)</f>
        <v>1</v>
      </c>
      <c r="F64" s="39">
        <f t="shared" ref="F64:N64" si="7">IF(F65&gt;$F$63,0,1)</f>
        <v>1</v>
      </c>
      <c r="G64" s="39">
        <f t="shared" si="7"/>
        <v>1</v>
      </c>
      <c r="H64" s="39">
        <f t="shared" si="7"/>
        <v>1</v>
      </c>
      <c r="I64" s="39">
        <f t="shared" si="7"/>
        <v>0</v>
      </c>
      <c r="J64" s="39">
        <f t="shared" si="7"/>
        <v>0</v>
      </c>
      <c r="K64" s="39">
        <f t="shared" si="7"/>
        <v>0</v>
      </c>
      <c r="L64" s="39">
        <f t="shared" si="7"/>
        <v>0</v>
      </c>
      <c r="M64" s="39">
        <f t="shared" si="7"/>
        <v>0</v>
      </c>
      <c r="N64" s="39">
        <f t="shared" si="7"/>
        <v>0</v>
      </c>
    </row>
    <row r="65" spans="2:15" ht="18" customHeight="1">
      <c r="C65" s="357" t="s">
        <v>140</v>
      </c>
      <c r="D65" s="358" t="s">
        <v>255</v>
      </c>
      <c r="E65" s="372">
        <v>1</v>
      </c>
      <c r="F65" s="372">
        <v>2</v>
      </c>
      <c r="G65" s="372">
        <v>3</v>
      </c>
      <c r="H65" s="372">
        <v>4</v>
      </c>
      <c r="I65" s="372">
        <v>5</v>
      </c>
      <c r="J65" s="372">
        <v>6</v>
      </c>
      <c r="K65" s="372">
        <v>7</v>
      </c>
      <c r="L65" s="372">
        <v>8</v>
      </c>
      <c r="M65" s="372">
        <v>9</v>
      </c>
      <c r="N65" s="372">
        <v>10</v>
      </c>
      <c r="O65" s="360" t="s">
        <v>144</v>
      </c>
    </row>
    <row r="66" spans="2:15">
      <c r="B66" s="348"/>
      <c r="C66" s="361" t="s">
        <v>525</v>
      </c>
      <c r="D66" s="364" t="s">
        <v>254</v>
      </c>
      <c r="E66" s="373">
        <f>1-SUMPRODUCT(F64:N64,F66:N66)</f>
        <v>0.5333</v>
      </c>
      <c r="F66" s="373">
        <f>ROUND(F67/$D$67,4)</f>
        <v>0.26669999999999999</v>
      </c>
      <c r="G66" s="373">
        <f t="shared" ref="G66:N66" si="8">ROUND(G67/$D$67,4)</f>
        <v>0.1333</v>
      </c>
      <c r="H66" s="373">
        <f t="shared" si="8"/>
        <v>6.6699999999999995E-2</v>
      </c>
      <c r="I66" s="373">
        <f t="shared" si="8"/>
        <v>0</v>
      </c>
      <c r="J66" s="373">
        <f t="shared" si="8"/>
        <v>0</v>
      </c>
      <c r="K66" s="373">
        <f t="shared" si="8"/>
        <v>0</v>
      </c>
      <c r="L66" s="373">
        <f t="shared" si="8"/>
        <v>0</v>
      </c>
      <c r="M66" s="373">
        <f t="shared" si="8"/>
        <v>0</v>
      </c>
      <c r="N66" s="373">
        <f t="shared" si="8"/>
        <v>0</v>
      </c>
      <c r="O66" s="365"/>
    </row>
    <row r="67" spans="2:15">
      <c r="B67" s="348"/>
      <c r="C67" s="361" t="s">
        <v>531</v>
      </c>
      <c r="D67" s="364">
        <f>SUMPRODUCT(E67:N67,E64:N64)</f>
        <v>1.875</v>
      </c>
      <c r="E67" s="394">
        <f>E33</f>
        <v>1</v>
      </c>
      <c r="F67" s="394">
        <f t="shared" ref="F67:N71" si="9">F33</f>
        <v>0.5</v>
      </c>
      <c r="G67" s="394">
        <f t="shared" si="9"/>
        <v>0.25</v>
      </c>
      <c r="H67" s="394">
        <f t="shared" si="9"/>
        <v>0.125</v>
      </c>
      <c r="I67" s="394">
        <f t="shared" si="9"/>
        <v>0</v>
      </c>
      <c r="J67" s="394">
        <f t="shared" si="9"/>
        <v>0</v>
      </c>
      <c r="K67" s="394">
        <f t="shared" si="9"/>
        <v>0</v>
      </c>
      <c r="L67" s="394">
        <f t="shared" si="9"/>
        <v>0</v>
      </c>
      <c r="M67" s="394">
        <f t="shared" si="9"/>
        <v>0</v>
      </c>
      <c r="N67" s="394">
        <f t="shared" si="9"/>
        <v>0</v>
      </c>
      <c r="O67" s="365" t="s">
        <v>145</v>
      </c>
    </row>
    <row r="68" spans="2:15">
      <c r="B68" s="348"/>
      <c r="C68" s="361" t="s">
        <v>361</v>
      </c>
      <c r="D68" s="362" t="s">
        <v>360</v>
      </c>
      <c r="E68" s="369" t="str">
        <f>E34</f>
        <v>D</v>
      </c>
      <c r="F68" s="369" t="str">
        <f t="shared" si="9"/>
        <v>D-1</v>
      </c>
      <c r="G68" s="369" t="str">
        <f t="shared" si="9"/>
        <v>D-2</v>
      </c>
      <c r="H68" s="369" t="str">
        <f t="shared" si="9"/>
        <v>D-3</v>
      </c>
      <c r="I68" s="369">
        <f t="shared" si="9"/>
        <v>0</v>
      </c>
      <c r="J68" s="369">
        <f t="shared" si="9"/>
        <v>0</v>
      </c>
      <c r="K68" s="369">
        <f t="shared" si="9"/>
        <v>0</v>
      </c>
      <c r="L68" s="369">
        <f t="shared" si="9"/>
        <v>0</v>
      </c>
      <c r="M68" s="369">
        <f t="shared" si="9"/>
        <v>0</v>
      </c>
      <c r="N68" s="369">
        <f t="shared" si="9"/>
        <v>0</v>
      </c>
      <c r="O68" s="365" t="s">
        <v>142</v>
      </c>
    </row>
    <row r="69" spans="2:15">
      <c r="B69" s="348"/>
      <c r="C69" s="361" t="s">
        <v>450</v>
      </c>
      <c r="D69" s="362" t="s">
        <v>449</v>
      </c>
      <c r="E69" s="395" t="str">
        <f>E35</f>
        <v>Gastag</v>
      </c>
      <c r="F69" s="395" t="str">
        <f t="shared" si="9"/>
        <v>Gastag</v>
      </c>
      <c r="G69" s="395" t="str">
        <f t="shared" si="9"/>
        <v>Gastag</v>
      </c>
      <c r="H69" s="395" t="str">
        <f t="shared" si="9"/>
        <v>Gastag</v>
      </c>
      <c r="I69" s="376">
        <f t="shared" si="9"/>
        <v>0</v>
      </c>
      <c r="J69" s="376">
        <f t="shared" si="9"/>
        <v>0</v>
      </c>
      <c r="K69" s="376">
        <f t="shared" si="9"/>
        <v>0</v>
      </c>
      <c r="L69" s="376">
        <f t="shared" si="9"/>
        <v>0</v>
      </c>
      <c r="M69" s="376">
        <f t="shared" si="9"/>
        <v>0</v>
      </c>
      <c r="N69" s="376">
        <f t="shared" si="9"/>
        <v>0</v>
      </c>
      <c r="O69" s="365" t="s">
        <v>142</v>
      </c>
    </row>
    <row r="70" spans="2:15">
      <c r="B70" s="348"/>
      <c r="C70" s="361" t="s">
        <v>603</v>
      </c>
      <c r="D70" s="362" t="s">
        <v>604</v>
      </c>
      <c r="E70" s="395" t="str">
        <f>E36</f>
        <v>CET/CEST</v>
      </c>
      <c r="F70" s="395" t="str">
        <f t="shared" si="9"/>
        <v>CET/CEST</v>
      </c>
      <c r="G70" s="395" t="str">
        <f t="shared" si="9"/>
        <v>CET/CEST</v>
      </c>
      <c r="H70" s="395" t="str">
        <f t="shared" si="9"/>
        <v>CET/CEST</v>
      </c>
      <c r="I70" s="376" t="str">
        <f t="shared" si="9"/>
        <v>CET/CEST</v>
      </c>
      <c r="J70" s="376" t="str">
        <f t="shared" si="9"/>
        <v>CET/CEST</v>
      </c>
      <c r="K70" s="376" t="str">
        <f t="shared" si="9"/>
        <v>CET/CEST</v>
      </c>
      <c r="L70" s="376" t="str">
        <f t="shared" si="9"/>
        <v>CET/CEST</v>
      </c>
      <c r="M70" s="376" t="str">
        <f t="shared" si="9"/>
        <v>CET/CEST</v>
      </c>
      <c r="N70" s="376" t="str">
        <f t="shared" si="9"/>
        <v>CET/CEST</v>
      </c>
      <c r="O70" s="365" t="s">
        <v>142</v>
      </c>
    </row>
    <row r="71" spans="2:15">
      <c r="B71" s="348"/>
      <c r="C71" s="368" t="s">
        <v>442</v>
      </c>
      <c r="D71" s="377" t="s">
        <v>536</v>
      </c>
      <c r="E71" s="396" t="s">
        <v>452</v>
      </c>
      <c r="F71" s="396" t="s">
        <v>452</v>
      </c>
      <c r="G71" s="396" t="str">
        <f t="shared" si="9"/>
        <v>Temp.-IST</v>
      </c>
      <c r="H71" s="396" t="str">
        <f t="shared" si="9"/>
        <v>Temp.-IST</v>
      </c>
      <c r="I71" s="396">
        <f t="shared" si="9"/>
        <v>0</v>
      </c>
      <c r="J71" s="396">
        <f t="shared" si="9"/>
        <v>0</v>
      </c>
      <c r="K71" s="396">
        <f t="shared" si="9"/>
        <v>0</v>
      </c>
      <c r="L71" s="396">
        <f t="shared" si="9"/>
        <v>0</v>
      </c>
      <c r="M71" s="396">
        <f t="shared" si="9"/>
        <v>0</v>
      </c>
      <c r="N71" s="396">
        <f t="shared" si="9"/>
        <v>0</v>
      </c>
      <c r="O71" s="365" t="s">
        <v>142</v>
      </c>
    </row>
    <row r="72" spans="2:15"/>
    <row r="73" spans="2:15" ht="15.75" customHeight="1">
      <c r="C73" s="405" t="s">
        <v>578</v>
      </c>
      <c r="D73" s="405"/>
      <c r="E73" s="405"/>
      <c r="F73" s="405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F22:N25">
    <cfRule type="expression" dxfId="34" priority="23">
      <formula>IF(F$20&lt;=$F$18,1,0)</formula>
    </cfRule>
  </conditionalFormatting>
  <conditionalFormatting sqref="E33:E37 I33:N37">
    <cfRule type="expression" dxfId="33" priority="22">
      <formula>IF(E$31&lt;=$F$29,1,0)</formula>
    </cfRule>
  </conditionalFormatting>
  <conditionalFormatting sqref="E26:N26">
    <cfRule type="expression" dxfId="32" priority="21">
      <formula>IF(E$20&lt;=$F$18,1,0)</formula>
    </cfRule>
  </conditionalFormatting>
  <conditionalFormatting sqref="E26:N26">
    <cfRule type="expression" dxfId="31" priority="20">
      <formula>IF(E$20&lt;=$F$18,1,0)</formula>
    </cfRule>
  </conditionalFormatting>
  <conditionalFormatting sqref="E57:N60">
    <cfRule type="expression" dxfId="30" priority="19">
      <formula>IF(E$55&lt;=$F$53,1,0)</formula>
    </cfRule>
  </conditionalFormatting>
  <conditionalFormatting sqref="E61:N61">
    <cfRule type="expression" dxfId="29" priority="18">
      <formula>IF(E$55&lt;=$F$53,1,0)</formula>
    </cfRule>
  </conditionalFormatting>
  <conditionalFormatting sqref="E67:N69">
    <cfRule type="expression" dxfId="28" priority="17">
      <formula>IF(E$65&lt;=$F$63,1,0)</formula>
    </cfRule>
  </conditionalFormatting>
  <conditionalFormatting sqref="E66:N69 E71:N71">
    <cfRule type="expression" dxfId="27" priority="16">
      <formula>IF(E$65&gt;$F$63,1,0)</formula>
    </cfRule>
  </conditionalFormatting>
  <conditionalFormatting sqref="E57:N61">
    <cfRule type="expression" dxfId="26" priority="15">
      <formula>IF(E$55&gt;$F$53,1,0)</formula>
    </cfRule>
  </conditionalFormatting>
  <conditionalFormatting sqref="E26:N26 F21:N25">
    <cfRule type="expression" dxfId="25" priority="14">
      <formula>IF(E$20&gt;$F$18,1,0)</formula>
    </cfRule>
  </conditionalFormatting>
  <conditionalFormatting sqref="E33:E37 I33:N37">
    <cfRule type="expression" dxfId="24" priority="13">
      <formula>IF(E$31&gt;$F$29,1,0)</formula>
    </cfRule>
  </conditionalFormatting>
  <conditionalFormatting sqref="H11 H8:H9">
    <cfRule type="expression" dxfId="23" priority="12">
      <formula>IF($F$9=1,1,0)</formula>
    </cfRule>
  </conditionalFormatting>
  <conditionalFormatting sqref="E56:N56">
    <cfRule type="expression" dxfId="22" priority="11">
      <formula>IF(E$55&gt;$F$53,1,0)</formula>
    </cfRule>
  </conditionalFormatting>
  <conditionalFormatting sqref="E32 I32:N32">
    <cfRule type="expression" dxfId="21" priority="10">
      <formula>IF(E$31&gt;$F$29,1,0)</formula>
    </cfRule>
  </conditionalFormatting>
  <conditionalFormatting sqref="E71:N71">
    <cfRule type="expression" dxfId="20" priority="9">
      <formula>IF(E$65&lt;=$F$63,1,0)</formula>
    </cfRule>
  </conditionalFormatting>
  <conditionalFormatting sqref="H10">
    <cfRule type="expression" dxfId="19" priority="8">
      <formula>IF($F$9=1,1,0)</formula>
    </cfRule>
  </conditionalFormatting>
  <conditionalFormatting sqref="E70:N70">
    <cfRule type="expression" dxfId="18" priority="7">
      <formula>IF(E$65&lt;=$F$63,1,0)</formula>
    </cfRule>
  </conditionalFormatting>
  <conditionalFormatting sqref="E70:N70">
    <cfRule type="expression" dxfId="17" priority="6">
      <formula>IF(E$65&gt;$F$63,1,0)</formula>
    </cfRule>
  </conditionalFormatting>
  <conditionalFormatting sqref="E22:E25">
    <cfRule type="expression" dxfId="16" priority="5">
      <formula>IF(E$20&lt;=$F$18,1,0)</formula>
    </cfRule>
  </conditionalFormatting>
  <conditionalFormatting sqref="E21:E25">
    <cfRule type="expression" dxfId="15" priority="4">
      <formula>IF(E$20&gt;$F$18,1,0)</formula>
    </cfRule>
  </conditionalFormatting>
  <conditionalFormatting sqref="F33:H37">
    <cfRule type="expression" dxfId="14" priority="3">
      <formula>IF(F$31&lt;=$F$29,1,0)</formula>
    </cfRule>
  </conditionalFormatting>
  <conditionalFormatting sqref="F33:H37">
    <cfRule type="expression" dxfId="13" priority="2">
      <formula>IF(F$31&gt;$F$29,1,0)</formula>
    </cfRule>
  </conditionalFormatting>
  <conditionalFormatting sqref="F32:H32">
    <cfRule type="expression" dxfId="12" priority="1">
      <formula>IF(F$31&gt;$F$29,1,0)</formula>
    </cfRule>
  </conditionalFormatting>
  <dataValidations count="14">
    <dataValidation type="list" allowBlank="1" showInputMessage="1" showErrorMessage="1" sqref="E61:N61" xr:uid="{593CD828-529A-4808-B087-E045940F9AF1}">
      <formula1>$R$27:$S$27</formula1>
    </dataValidation>
    <dataValidation type="list" allowBlank="1" showInputMessage="1" showErrorMessage="1" sqref="E26:N26" xr:uid="{9ABE89B9-4D4F-405A-98CC-AE3A3B66E191}">
      <formula1>$R$26:$U$26</formula1>
    </dataValidation>
    <dataValidation type="list" allowBlank="1" showInputMessage="1" showErrorMessage="1" sqref="E36:N36 E70:N70" xr:uid="{3010E55A-6076-4F1D-B321-97E9337FDF64}">
      <formula1>$R$36:$S$36</formula1>
    </dataValidation>
    <dataValidation type="list" allowBlank="1" showInputMessage="1" showErrorMessage="1" sqref="G14:G15" xr:uid="{09BB9944-3FD2-4E82-9329-36AFDE8DC293}">
      <formula1>$R$14:$AC$14</formula1>
    </dataValidation>
    <dataValidation type="list" allowBlank="1" showInputMessage="1" showErrorMessage="1" sqref="F14:F15" xr:uid="{8FAE9889-8941-47FC-95E9-3CC7F6987EFC}">
      <formula1>$R$15:$AV$15</formula1>
    </dataValidation>
    <dataValidation type="list" allowBlank="1" showInputMessage="1" showErrorMessage="1" sqref="F63" xr:uid="{4F247DEC-9129-4006-B2FB-4654A1822736}">
      <formula1>$E$65:$N$65</formula1>
    </dataValidation>
    <dataValidation type="list" allowBlank="1" showInputMessage="1" showErrorMessage="1" sqref="F29" xr:uid="{D875B765-071F-4666-95FE-59EEFD523CEA}">
      <formula1>$E$31:$N$31</formula1>
    </dataValidation>
    <dataValidation type="list" allowBlank="1" showInputMessage="1" showErrorMessage="1" sqref="F18" xr:uid="{E8829BBF-9E4E-4454-8123-5F55B268749A}">
      <formula1>$E$20:$N$20</formula1>
    </dataValidation>
    <dataValidation type="list" allowBlank="1" showInputMessage="1" showErrorMessage="1" sqref="F53" xr:uid="{CE0DD6F6-C133-4B78-A699-D9C395051B45}">
      <formula1>$E$55:$N$55</formula1>
    </dataValidation>
    <dataValidation type="list" allowBlank="1" showInputMessage="1" showErrorMessage="1" sqref="E58:N58 E23:N23" xr:uid="{2D806AB4-F5E4-48C9-9741-F3168EA0E404}">
      <formula1>$R$23:$T$23</formula1>
    </dataValidation>
    <dataValidation type="list" allowBlank="1" showInputMessage="1" showErrorMessage="1" sqref="E35:N35 E69:N69" xr:uid="{1B523033-2D65-41B3-B476-F80FEAE50F6E}">
      <formula1>$R$35:$S$35</formula1>
    </dataValidation>
    <dataValidation type="list" allowBlank="1" showInputMessage="1" showErrorMessage="1" errorTitle="Prognosezeitraum" error="Werte zwischen 0 - 240h" sqref="E34:N34 E68:N68" xr:uid="{29BF5AC4-FC9A-470F-96CE-BFFDAC8D3812}">
      <formula1>$R$34:$AB$34</formula1>
    </dataValidation>
    <dataValidation type="list" allowBlank="1" showInputMessage="1" showErrorMessage="1" sqref="E37:N37 E71:N71" xr:uid="{209B5C30-792E-4A08-94DF-BF5060DDEFCD}">
      <formula1>$R$37:$S$37</formula1>
    </dataValidation>
    <dataValidation type="whole" allowBlank="1" showInputMessage="1" showErrorMessage="1" sqref="F9" xr:uid="{91A40C6B-F226-4AF1-9C56-E55F2F0BA832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/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364</v>
      </c>
    </row>
    <row r="3" spans="2:26">
      <c r="B3" s="130" t="s">
        <v>465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369</v>
      </c>
      <c r="D5" s="54" t="str">
        <f>Netzbetreiber!$D$9</f>
        <v>enercity Netz GmbH</v>
      </c>
      <c r="E5" s="130"/>
      <c r="J5" s="88" t="s">
        <v>496</v>
      </c>
      <c r="K5" s="131" t="s">
        <v>499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336</v>
      </c>
      <c r="D6" s="54" t="str">
        <f>Netzbetreiber!$D$28</f>
        <v>Hannover 1 + Zone Lemmie</v>
      </c>
      <c r="E6" s="130"/>
      <c r="F6" s="130"/>
      <c r="K6" s="131" t="s">
        <v>507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486</v>
      </c>
      <c r="D7" s="54" t="str">
        <f>Netzbetreiber!$D$11</f>
        <v>9870075400001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44927</v>
      </c>
      <c r="E8" s="130"/>
      <c r="F8" s="130"/>
      <c r="H8" s="128" t="s">
        <v>494</v>
      </c>
      <c r="J8" s="132">
        <f>COUNTA(D12:D100)</f>
        <v>15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248</v>
      </c>
      <c r="C10" s="135" t="s">
        <v>493</v>
      </c>
      <c r="D10" s="134" t="s">
        <v>147</v>
      </c>
      <c r="E10" s="272" t="s">
        <v>509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633</v>
      </c>
      <c r="M10" s="150" t="s">
        <v>642</v>
      </c>
      <c r="N10" s="151" t="s">
        <v>643</v>
      </c>
      <c r="O10" s="151" t="s">
        <v>644</v>
      </c>
      <c r="P10" s="152" t="s">
        <v>645</v>
      </c>
      <c r="Q10" s="146" t="s">
        <v>634</v>
      </c>
      <c r="R10" s="136" t="s">
        <v>635</v>
      </c>
      <c r="S10" s="137" t="s">
        <v>636</v>
      </c>
      <c r="T10" s="137" t="s">
        <v>637</v>
      </c>
      <c r="U10" s="137" t="s">
        <v>638</v>
      </c>
      <c r="V10" s="137" t="s">
        <v>639</v>
      </c>
      <c r="W10" s="137" t="s">
        <v>640</v>
      </c>
      <c r="X10" s="138" t="s">
        <v>641</v>
      </c>
      <c r="Y10" s="294" t="s">
        <v>646</v>
      </c>
    </row>
    <row r="11" spans="2:26" ht="15.75" thickBot="1">
      <c r="B11" s="139" t="s">
        <v>495</v>
      </c>
      <c r="C11" s="140" t="s">
        <v>508</v>
      </c>
      <c r="D11" s="293" t="s">
        <v>247</v>
      </c>
      <c r="E11" s="164" t="s">
        <v>663</v>
      </c>
      <c r="F11" s="295" t="str">
        <f>VLOOKUP($E11,'BDEW-Standard'!$B$3:$M$158,F$9,0)</f>
        <v>AB4</v>
      </c>
      <c r="H11" s="167">
        <f>ROUND(VLOOKUP($E11,'BDEW-Standard'!$B$3:$M$158,H$9,0),7)</f>
        <v>0.35376400000000002</v>
      </c>
      <c r="I11" s="167">
        <f>ROUND(VLOOKUP($E11,'BDEW-Standard'!$B$3:$M$158,I$9,0),7)</f>
        <v>-33.35</v>
      </c>
      <c r="J11" s="167">
        <f>ROUND(VLOOKUP($E11,'BDEW-Standard'!$B$3:$M$158,J$9,0),7)</f>
        <v>5.7212303000000002</v>
      </c>
      <c r="K11" s="167">
        <f>ROUND(VLOOKUP($E11,'BDEW-Standard'!$B$3:$M$158,K$9,0),7)</f>
        <v>0.3033305</v>
      </c>
      <c r="L11" s="335">
        <f>ROUND(VLOOKUP($E11,'BDEW-Standard'!$B$3:$M$158,L$9,0),1)</f>
        <v>40</v>
      </c>
      <c r="M11" s="167">
        <f>ROUND(VLOOKUP($E11,'BDEW-Standard'!$B$3:$M$158,M$9,0),7)</f>
        <v>-1.77463E-2</v>
      </c>
      <c r="N11" s="167">
        <f>ROUND(VLOOKUP($E11,'BDEW-Standard'!$B$3:$M$158,N$9,0),7)</f>
        <v>0.68256989999999995</v>
      </c>
      <c r="O11" s="167">
        <f>ROUND(VLOOKUP($E11,'BDEW-Standard'!$B$3:$M$158,O$9,0),7)</f>
        <v>-1.3912E-3</v>
      </c>
      <c r="P11" s="167">
        <f>ROUND(VLOOKUP($E11,'BDEW-Standard'!$B$3:$M$158,P$9,0),7)</f>
        <v>0.54346240000000001</v>
      </c>
      <c r="Q11" s="336">
        <f>($H11/(1+($I11/($Q$9-$L11))^$J11)+$K11)+MAX($M11*$Q$9+$N11,$O11*$Q$9+$P11)</f>
        <v>1.0000003335127634</v>
      </c>
      <c r="R11" s="168">
        <f>ROUND(VLOOKUP(MID($E11,4,3),'Wochentag F(WT)'!$B$7:$J$22,R$9,0),4)</f>
        <v>1.0848</v>
      </c>
      <c r="S11" s="168">
        <f>ROUND(VLOOKUP(MID($E11,4,3),'Wochentag F(WT)'!$B$7:$J$22,S$9,0),4)</f>
        <v>1.1211</v>
      </c>
      <c r="T11" s="168">
        <f>ROUND(VLOOKUP(MID($E11,4,3),'Wochentag F(WT)'!$B$7:$J$22,T$9,0),4)</f>
        <v>1.0769</v>
      </c>
      <c r="U11" s="168">
        <f>ROUND(VLOOKUP(MID($E11,4,3),'Wochentag F(WT)'!$B$7:$J$22,U$9,0),4)</f>
        <v>1.1353</v>
      </c>
      <c r="V11" s="168">
        <f>ROUND(VLOOKUP(MID($E11,4,3),'Wochentag F(WT)'!$B$7:$J$22,V$9,0),4)</f>
        <v>1.1402000000000001</v>
      </c>
      <c r="W11" s="168">
        <f>ROUND(VLOOKUP(MID($E11,4,3),'Wochentag F(WT)'!$B$7:$J$22,W$9,0),4)</f>
        <v>0.48520000000000002</v>
      </c>
      <c r="X11" s="169">
        <f>7-SUM(R11:W11)</f>
        <v>0.95650000000000013</v>
      </c>
      <c r="Y11" s="291">
        <v>365.12299999999999</v>
      </c>
    </row>
    <row r="12" spans="2:26">
      <c r="B12" s="141">
        <v>1</v>
      </c>
      <c r="C12" s="142" t="str">
        <f t="shared" ref="C12:C41" si="0">$D$6</f>
        <v>Hannover 1 + Zone Lemmie</v>
      </c>
      <c r="D12" s="62" t="s">
        <v>247</v>
      </c>
      <c r="E12" s="165" t="s">
        <v>663</v>
      </c>
      <c r="F12" s="296" t="str">
        <f>VLOOKUP($E12,'BDEW-Standard'!$B$3:$M$94,F$9,0)</f>
        <v>AB4</v>
      </c>
      <c r="H12" s="273" t="s">
        <v>676</v>
      </c>
      <c r="I12" s="273" t="s">
        <v>677</v>
      </c>
      <c r="J12" s="273" t="s">
        <v>678</v>
      </c>
      <c r="K12" s="273" t="s">
        <v>679</v>
      </c>
      <c r="L12" s="337">
        <f>ROUND(VLOOKUP($E12,'BDEW-Standard'!$B$3:$M$94,L$9,0),1)</f>
        <v>40</v>
      </c>
      <c r="M12" s="273" t="s">
        <v>732</v>
      </c>
      <c r="N12" s="273" t="s">
        <v>733</v>
      </c>
      <c r="O12" s="273">
        <v>-1.3912E-3</v>
      </c>
      <c r="P12" s="273" t="s">
        <v>734</v>
      </c>
      <c r="Q12" s="338">
        <f t="shared" ref="Q12:Q26" si="1">($H12/(1+($I12/($Q$9-$L12))^$J12)+$K12)+MAX($M12*$Q$9+$N12,$O12*$Q$9+$P12)</f>
        <v>1.0000003335127634</v>
      </c>
      <c r="R12" s="274" t="s">
        <v>838</v>
      </c>
      <c r="S12" s="274" t="s">
        <v>772</v>
      </c>
      <c r="T12" s="274" t="s">
        <v>773</v>
      </c>
      <c r="U12" s="274" t="s">
        <v>774</v>
      </c>
      <c r="V12" s="274" t="s">
        <v>775</v>
      </c>
      <c r="W12" s="274" t="s">
        <v>776</v>
      </c>
      <c r="X12" s="275" t="s">
        <v>777</v>
      </c>
      <c r="Y12" s="292"/>
      <c r="Z12" s="210"/>
    </row>
    <row r="13" spans="2:26" s="143" customFormat="1">
      <c r="B13" s="144">
        <v>2</v>
      </c>
      <c r="C13" s="145" t="str">
        <f t="shared" si="0"/>
        <v>Hannover 1 + Zone Lemmie</v>
      </c>
      <c r="D13" s="62" t="s">
        <v>247</v>
      </c>
      <c r="E13" s="165" t="s">
        <v>664</v>
      </c>
      <c r="F13" s="296" t="str">
        <f>VLOOKUP($E13,'BDEW-Standard'!$B$3:$M$94,F$9,0)</f>
        <v>DB4</v>
      </c>
      <c r="H13" s="273" t="s">
        <v>680</v>
      </c>
      <c r="I13" s="273" t="s">
        <v>681</v>
      </c>
      <c r="J13" s="273" t="s">
        <v>682</v>
      </c>
      <c r="K13" s="273" t="s">
        <v>683</v>
      </c>
      <c r="L13" s="337">
        <f>ROUND(VLOOKUP($E13,'BDEW-Standard'!$B$3:$M$94,L$9,0),1)</f>
        <v>40</v>
      </c>
      <c r="M13" s="273" t="s">
        <v>735</v>
      </c>
      <c r="N13" s="273" t="s">
        <v>736</v>
      </c>
      <c r="O13" s="273">
        <v>-1.3133999999999999E-3</v>
      </c>
      <c r="P13" s="273" t="s">
        <v>737</v>
      </c>
      <c r="Q13" s="338">
        <f t="shared" si="1"/>
        <v>1.0000002163173649</v>
      </c>
      <c r="R13" s="274" t="s">
        <v>839</v>
      </c>
      <c r="S13" s="274" t="s">
        <v>778</v>
      </c>
      <c r="T13" s="274" t="s">
        <v>779</v>
      </c>
      <c r="U13" s="274" t="s">
        <v>780</v>
      </c>
      <c r="V13" s="274" t="s">
        <v>781</v>
      </c>
      <c r="W13" s="274" t="s">
        <v>782</v>
      </c>
      <c r="X13" s="275" t="s">
        <v>783</v>
      </c>
      <c r="Y13" s="292"/>
      <c r="Z13" s="210"/>
    </row>
    <row r="14" spans="2:26" s="143" customFormat="1">
      <c r="B14" s="144">
        <v>3</v>
      </c>
      <c r="C14" s="145" t="str">
        <f t="shared" si="0"/>
        <v>Hannover 1 + Zone Lemmie</v>
      </c>
      <c r="D14" s="62" t="s">
        <v>247</v>
      </c>
      <c r="E14" s="165" t="s">
        <v>665</v>
      </c>
      <c r="F14" s="296" t="str">
        <f>VLOOKUP($E14,'BDEW-Standard'!$B$3:$M$94,F$9,0)</f>
        <v>HB4</v>
      </c>
      <c r="H14" s="273" t="s">
        <v>684</v>
      </c>
      <c r="I14" s="273" t="s">
        <v>685</v>
      </c>
      <c r="J14" s="273" t="s">
        <v>686</v>
      </c>
      <c r="K14" s="273" t="s">
        <v>687</v>
      </c>
      <c r="L14" s="337">
        <f>ROUND(VLOOKUP($E14,'BDEW-Standard'!$B$3:$M$94,L$9,0),1)</f>
        <v>40</v>
      </c>
      <c r="M14" s="273" t="s">
        <v>738</v>
      </c>
      <c r="N14" s="273" t="s">
        <v>739</v>
      </c>
      <c r="O14" s="273">
        <v>-2.2304E-3</v>
      </c>
      <c r="P14" s="273" t="s">
        <v>740</v>
      </c>
      <c r="Q14" s="338">
        <f t="shared" si="1"/>
        <v>1.0000002654795639</v>
      </c>
      <c r="R14" s="274" t="s">
        <v>800</v>
      </c>
      <c r="S14" s="274" t="s">
        <v>784</v>
      </c>
      <c r="T14" s="274" t="s">
        <v>785</v>
      </c>
      <c r="U14" s="274" t="s">
        <v>786</v>
      </c>
      <c r="V14" s="274" t="s">
        <v>787</v>
      </c>
      <c r="W14" s="274" t="s">
        <v>788</v>
      </c>
      <c r="X14" s="275" t="s">
        <v>789</v>
      </c>
      <c r="Y14" s="292"/>
      <c r="Z14" s="210"/>
    </row>
    <row r="15" spans="2:26" s="143" customFormat="1">
      <c r="B15" s="144">
        <v>4</v>
      </c>
      <c r="C15" s="145" t="str">
        <f t="shared" si="0"/>
        <v>Hannover 1 + Zone Lemmie</v>
      </c>
      <c r="D15" s="62" t="s">
        <v>247</v>
      </c>
      <c r="E15" s="165" t="s">
        <v>666</v>
      </c>
      <c r="F15" s="296" t="str">
        <f>VLOOKUP($E15,'BDEW-Standard'!$B$3:$M$94,F$9,0)</f>
        <v>AG4</v>
      </c>
      <c r="H15" s="273" t="s">
        <v>688</v>
      </c>
      <c r="I15" s="273" t="s">
        <v>689</v>
      </c>
      <c r="J15" s="273" t="s">
        <v>690</v>
      </c>
      <c r="K15" s="273" t="s">
        <v>691</v>
      </c>
      <c r="L15" s="337">
        <f>ROUND(VLOOKUP($E15,'BDEW-Standard'!$B$3:$M$94,L$9,0),1)</f>
        <v>40</v>
      </c>
      <c r="M15" s="273" t="s">
        <v>741</v>
      </c>
      <c r="N15" s="273" t="s">
        <v>742</v>
      </c>
      <c r="O15" s="273">
        <v>-6.5870000000000002E-4</v>
      </c>
      <c r="P15" s="273" t="s">
        <v>743</v>
      </c>
      <c r="Q15" s="338">
        <f t="shared" si="1"/>
        <v>1.0000000851295017</v>
      </c>
      <c r="R15" s="274" t="s">
        <v>840</v>
      </c>
      <c r="S15" s="274" t="s">
        <v>790</v>
      </c>
      <c r="T15" s="274" t="s">
        <v>791</v>
      </c>
      <c r="U15" s="274" t="s">
        <v>792</v>
      </c>
      <c r="V15" s="274" t="s">
        <v>793</v>
      </c>
      <c r="W15" s="274" t="s">
        <v>794</v>
      </c>
      <c r="X15" s="275" t="s">
        <v>795</v>
      </c>
      <c r="Y15" s="292"/>
      <c r="Z15" s="210"/>
    </row>
    <row r="16" spans="2:26" s="143" customFormat="1">
      <c r="B16" s="144">
        <v>5</v>
      </c>
      <c r="C16" s="145" t="str">
        <f t="shared" si="0"/>
        <v>Hannover 1 + Zone Lemmie</v>
      </c>
      <c r="D16" s="62" t="s">
        <v>247</v>
      </c>
      <c r="E16" s="165" t="s">
        <v>667</v>
      </c>
      <c r="F16" s="296" t="str">
        <f>VLOOKUP($E16,'BDEW-Standard'!$B$3:$M$94,F$9,0)</f>
        <v>BG4</v>
      </c>
      <c r="H16" s="273" t="s">
        <v>692</v>
      </c>
      <c r="I16" s="273" t="s">
        <v>693</v>
      </c>
      <c r="J16" s="273" t="s">
        <v>694</v>
      </c>
      <c r="K16" s="273" t="s">
        <v>695</v>
      </c>
      <c r="L16" s="337">
        <f>ROUND(VLOOKUP($E16,'BDEW-Standard'!$B$3:$M$94,L$9,0),1)</f>
        <v>40</v>
      </c>
      <c r="M16" s="273" t="s">
        <v>744</v>
      </c>
      <c r="N16" s="273" t="s">
        <v>745</v>
      </c>
      <c r="O16" s="273">
        <v>-1.1318999999999999E-3</v>
      </c>
      <c r="P16" s="273" t="s">
        <v>746</v>
      </c>
      <c r="Q16" s="338">
        <f t="shared" si="1"/>
        <v>0.99999994849712071</v>
      </c>
      <c r="R16" s="274" t="s">
        <v>841</v>
      </c>
      <c r="S16" s="274" t="s">
        <v>796</v>
      </c>
      <c r="T16" s="274" t="s">
        <v>797</v>
      </c>
      <c r="U16" s="274" t="s">
        <v>798</v>
      </c>
      <c r="V16" s="274" t="s">
        <v>799</v>
      </c>
      <c r="W16" s="274" t="s">
        <v>800</v>
      </c>
      <c r="X16" s="275" t="s">
        <v>801</v>
      </c>
      <c r="Y16" s="292"/>
      <c r="Z16" s="210"/>
    </row>
    <row r="17" spans="2:26" s="143" customFormat="1">
      <c r="B17" s="144">
        <v>6</v>
      </c>
      <c r="C17" s="145" t="str">
        <f t="shared" si="0"/>
        <v>Hannover 1 + Zone Lemmie</v>
      </c>
      <c r="D17" s="62" t="s">
        <v>247</v>
      </c>
      <c r="E17" s="165" t="s">
        <v>668</v>
      </c>
      <c r="F17" s="296" t="str">
        <f>VLOOKUP($E17,'BDEW-Standard'!$B$3:$M$94,F$9,0)</f>
        <v>AH4</v>
      </c>
      <c r="H17" s="273" t="s">
        <v>696</v>
      </c>
      <c r="I17" s="273" t="s">
        <v>697</v>
      </c>
      <c r="J17" s="273" t="s">
        <v>698</v>
      </c>
      <c r="K17" s="273" t="s">
        <v>699</v>
      </c>
      <c r="L17" s="337">
        <f>ROUND(VLOOKUP($E17,'BDEW-Standard'!$B$3:$M$94,L$9,0),1)</f>
        <v>40</v>
      </c>
      <c r="M17" s="273" t="s">
        <v>747</v>
      </c>
      <c r="N17" s="273" t="s">
        <v>748</v>
      </c>
      <c r="O17" s="273">
        <v>-4.9200000000000003E-4</v>
      </c>
      <c r="P17" s="273" t="s">
        <v>749</v>
      </c>
      <c r="Q17" s="338">
        <f t="shared" si="1"/>
        <v>0.99999978825959834</v>
      </c>
      <c r="R17" s="274" t="s">
        <v>842</v>
      </c>
      <c r="S17" s="274" t="s">
        <v>802</v>
      </c>
      <c r="T17" s="274" t="s">
        <v>803</v>
      </c>
      <c r="U17" s="274" t="s">
        <v>804</v>
      </c>
      <c r="V17" s="274" t="s">
        <v>805</v>
      </c>
      <c r="W17" s="274" t="s">
        <v>806</v>
      </c>
      <c r="X17" s="275" t="s">
        <v>807</v>
      </c>
      <c r="Y17" s="292"/>
      <c r="Z17" s="210"/>
    </row>
    <row r="18" spans="2:26" s="143" customFormat="1">
      <c r="B18" s="144">
        <v>7</v>
      </c>
      <c r="C18" s="145" t="str">
        <f t="shared" si="0"/>
        <v>Hannover 1 + Zone Lemmie</v>
      </c>
      <c r="D18" s="62" t="s">
        <v>247</v>
      </c>
      <c r="E18" s="165" t="s">
        <v>669</v>
      </c>
      <c r="F18" s="296" t="str">
        <f>VLOOKUP($E18,'BDEW-Standard'!$B$3:$M$94,F$9,0)</f>
        <v>DH4</v>
      </c>
      <c r="H18" s="273" t="s">
        <v>700</v>
      </c>
      <c r="I18" s="273" t="s">
        <v>701</v>
      </c>
      <c r="J18" s="273" t="s">
        <v>702</v>
      </c>
      <c r="K18" s="273" t="s">
        <v>703</v>
      </c>
      <c r="L18" s="337">
        <f>ROUND(VLOOKUP($E18,'BDEW-Standard'!$B$3:$M$94,L$9,0),1)</f>
        <v>40</v>
      </c>
      <c r="M18" s="273" t="s">
        <v>750</v>
      </c>
      <c r="N18" s="273" t="s">
        <v>751</v>
      </c>
      <c r="O18" s="273">
        <v>-8.5220000000000001E-4</v>
      </c>
      <c r="P18" s="273" t="s">
        <v>752</v>
      </c>
      <c r="Q18" s="338">
        <f t="shared" si="1"/>
        <v>1.0000000039369006</v>
      </c>
      <c r="R18" s="274" t="s">
        <v>808</v>
      </c>
      <c r="S18" s="274" t="s">
        <v>808</v>
      </c>
      <c r="T18" s="274" t="s">
        <v>809</v>
      </c>
      <c r="U18" s="274" t="s">
        <v>808</v>
      </c>
      <c r="V18" s="274" t="s">
        <v>810</v>
      </c>
      <c r="W18" s="274" t="s">
        <v>811</v>
      </c>
      <c r="X18" s="275" t="s">
        <v>812</v>
      </c>
      <c r="Y18" s="292"/>
      <c r="Z18" s="210"/>
    </row>
    <row r="19" spans="2:26" s="143" customFormat="1">
      <c r="B19" s="144">
        <v>8</v>
      </c>
      <c r="C19" s="145" t="str">
        <f t="shared" si="0"/>
        <v>Hannover 1 + Zone Lemmie</v>
      </c>
      <c r="D19" s="62" t="s">
        <v>247</v>
      </c>
      <c r="E19" s="165" t="s">
        <v>515</v>
      </c>
      <c r="F19" s="296" t="str">
        <f>VLOOKUP($E19,'BDEW-Standard'!$B$3:$M$94,F$9,0)</f>
        <v>OK4</v>
      </c>
      <c r="H19" s="273" t="s">
        <v>704</v>
      </c>
      <c r="I19" s="273" t="s">
        <v>705</v>
      </c>
      <c r="J19" s="273" t="s">
        <v>706</v>
      </c>
      <c r="K19" s="273" t="s">
        <v>707</v>
      </c>
      <c r="L19" s="337">
        <f>ROUND(VLOOKUP($E19,'BDEW-Standard'!$B$3:$M$94,L$9,0),1)</f>
        <v>40</v>
      </c>
      <c r="M19" s="273" t="s">
        <v>753</v>
      </c>
      <c r="N19" s="273" t="s">
        <v>754</v>
      </c>
      <c r="O19" s="273">
        <v>-7.628E-4</v>
      </c>
      <c r="P19" s="273" t="s">
        <v>755</v>
      </c>
      <c r="Q19" s="338">
        <f t="shared" si="1"/>
        <v>0.99999998323532646</v>
      </c>
      <c r="R19" s="274" t="s">
        <v>843</v>
      </c>
      <c r="S19" s="274" t="s">
        <v>813</v>
      </c>
      <c r="T19" s="274" t="s">
        <v>814</v>
      </c>
      <c r="U19" s="274" t="s">
        <v>815</v>
      </c>
      <c r="V19" s="274" t="s">
        <v>816</v>
      </c>
      <c r="W19" s="274" t="s">
        <v>817</v>
      </c>
      <c r="X19" s="275" t="s">
        <v>818</v>
      </c>
      <c r="Y19" s="292"/>
      <c r="Z19" s="210"/>
    </row>
    <row r="20" spans="2:26" s="143" customFormat="1">
      <c r="B20" s="144">
        <v>9</v>
      </c>
      <c r="C20" s="145" t="str">
        <f t="shared" si="0"/>
        <v>Hannover 1 + Zone Lemmie</v>
      </c>
      <c r="D20" s="62" t="s">
        <v>247</v>
      </c>
      <c r="E20" s="165" t="s">
        <v>670</v>
      </c>
      <c r="F20" s="296" t="str">
        <f>VLOOKUP($E20,'BDEW-Standard'!$B$3:$M$94,F$9,0)</f>
        <v>FM4</v>
      </c>
      <c r="H20" s="273" t="s">
        <v>708</v>
      </c>
      <c r="I20" s="273" t="s">
        <v>709</v>
      </c>
      <c r="J20" s="273" t="s">
        <v>710</v>
      </c>
      <c r="K20" s="273" t="s">
        <v>711</v>
      </c>
      <c r="L20" s="337">
        <f>ROUND(VLOOKUP($E20,'BDEW-Standard'!$B$3:$M$94,L$9,0),1)</f>
        <v>40</v>
      </c>
      <c r="M20" s="273" t="s">
        <v>756</v>
      </c>
      <c r="N20" s="273" t="s">
        <v>757</v>
      </c>
      <c r="O20" s="273">
        <v>-2.1757999999999999E-3</v>
      </c>
      <c r="P20" s="273" t="s">
        <v>758</v>
      </c>
      <c r="Q20" s="338">
        <f t="shared" si="1"/>
        <v>1.0000002009557505</v>
      </c>
      <c r="R20" s="274" t="s">
        <v>843</v>
      </c>
      <c r="S20" s="274" t="s">
        <v>813</v>
      </c>
      <c r="T20" s="274" t="s">
        <v>814</v>
      </c>
      <c r="U20" s="274" t="s">
        <v>815</v>
      </c>
      <c r="V20" s="274" t="s">
        <v>816</v>
      </c>
      <c r="W20" s="274" t="s">
        <v>817</v>
      </c>
      <c r="X20" s="275" t="s">
        <v>818</v>
      </c>
      <c r="Y20" s="292"/>
      <c r="Z20" s="210"/>
    </row>
    <row r="21" spans="2:26" s="143" customFormat="1">
      <c r="B21" s="144">
        <v>10</v>
      </c>
      <c r="C21" s="145" t="str">
        <f t="shared" si="0"/>
        <v>Hannover 1 + Zone Lemmie</v>
      </c>
      <c r="D21" s="62" t="s">
        <v>247</v>
      </c>
      <c r="E21" s="165" t="s">
        <v>671</v>
      </c>
      <c r="F21" s="296" t="str">
        <f>VLOOKUP($E21,'BDEW-Standard'!$B$3:$M$94,F$9,0)</f>
        <v>KM4</v>
      </c>
      <c r="H21" s="273" t="s">
        <v>712</v>
      </c>
      <c r="I21" s="273" t="s">
        <v>713</v>
      </c>
      <c r="J21" s="273" t="s">
        <v>714</v>
      </c>
      <c r="K21" s="273" t="s">
        <v>715</v>
      </c>
      <c r="L21" s="337">
        <f>ROUND(VLOOKUP($E21,'BDEW-Standard'!$B$3:$M$94,L$9,0),1)</f>
        <v>40</v>
      </c>
      <c r="M21" s="273" t="s">
        <v>759</v>
      </c>
      <c r="N21" s="273" t="s">
        <v>760</v>
      </c>
      <c r="O21" s="273">
        <v>-8.9800000000000004E-4</v>
      </c>
      <c r="P21" s="273" t="s">
        <v>761</v>
      </c>
      <c r="Q21" s="338">
        <f t="shared" si="1"/>
        <v>0.99999980571056124</v>
      </c>
      <c r="R21" s="274" t="s">
        <v>844</v>
      </c>
      <c r="S21" s="274" t="s">
        <v>819</v>
      </c>
      <c r="T21" s="274" t="s">
        <v>820</v>
      </c>
      <c r="U21" s="274" t="s">
        <v>821</v>
      </c>
      <c r="V21" s="274" t="s">
        <v>822</v>
      </c>
      <c r="W21" s="274" t="s">
        <v>823</v>
      </c>
      <c r="X21" s="275" t="s">
        <v>824</v>
      </c>
      <c r="Y21" s="292"/>
      <c r="Z21" s="210"/>
    </row>
    <row r="22" spans="2:26" s="143" customFormat="1">
      <c r="B22" s="144">
        <v>11</v>
      </c>
      <c r="C22" s="145" t="str">
        <f t="shared" si="0"/>
        <v>Hannover 1 + Zone Lemmie</v>
      </c>
      <c r="D22" s="62" t="s">
        <v>247</v>
      </c>
      <c r="E22" s="165" t="s">
        <v>672</v>
      </c>
      <c r="F22" s="296" t="str">
        <f>VLOOKUP($E22,'BDEW-Standard'!$B$3:$M$94,F$9,0)</f>
        <v>DP4</v>
      </c>
      <c r="H22" s="273" t="s">
        <v>716</v>
      </c>
      <c r="I22" s="273" t="s">
        <v>717</v>
      </c>
      <c r="J22" s="273" t="s">
        <v>718</v>
      </c>
      <c r="K22" s="273" t="s">
        <v>719</v>
      </c>
      <c r="L22" s="337">
        <f>ROUND(VLOOKUP($E22,'BDEW-Standard'!$B$3:$M$94,L$9,0),1)</f>
        <v>40</v>
      </c>
      <c r="M22" s="273" t="s">
        <v>762</v>
      </c>
      <c r="N22" s="273" t="s">
        <v>763</v>
      </c>
      <c r="O22" s="273">
        <v>-1.105E-4</v>
      </c>
      <c r="P22" s="273" t="s">
        <v>764</v>
      </c>
      <c r="Q22" s="338">
        <f t="shared" si="1"/>
        <v>0.99999976624159248</v>
      </c>
      <c r="R22" s="274" t="s">
        <v>845</v>
      </c>
      <c r="S22" s="274" t="s">
        <v>825</v>
      </c>
      <c r="T22" s="274" t="s">
        <v>826</v>
      </c>
      <c r="U22" s="274" t="s">
        <v>827</v>
      </c>
      <c r="V22" s="274" t="s">
        <v>828</v>
      </c>
      <c r="W22" s="274" t="s">
        <v>829</v>
      </c>
      <c r="X22" s="275" t="s">
        <v>830</v>
      </c>
      <c r="Y22" s="292"/>
      <c r="Z22" s="210"/>
    </row>
    <row r="23" spans="2:26" s="143" customFormat="1">
      <c r="B23" s="144">
        <v>12</v>
      </c>
      <c r="C23" s="145" t="str">
        <f t="shared" si="0"/>
        <v>Hannover 1 + Zone Lemmie</v>
      </c>
      <c r="D23" s="62" t="s">
        <v>247</v>
      </c>
      <c r="E23" s="165" t="s">
        <v>673</v>
      </c>
      <c r="F23" s="296" t="str">
        <f>VLOOKUP($E23,'BDEW-Standard'!$B$3:$M$94,F$9,0)</f>
        <v>AW4</v>
      </c>
      <c r="H23" s="273" t="s">
        <v>720</v>
      </c>
      <c r="I23" s="273" t="s">
        <v>721</v>
      </c>
      <c r="J23" s="273" t="s">
        <v>722</v>
      </c>
      <c r="K23" s="273" t="s">
        <v>723</v>
      </c>
      <c r="L23" s="337">
        <f>ROUND(VLOOKUP($E23,'BDEW-Standard'!$B$3:$M$94,L$9,0),1)</f>
        <v>40</v>
      </c>
      <c r="M23" s="273" t="s">
        <v>765</v>
      </c>
      <c r="N23" s="273" t="s">
        <v>766</v>
      </c>
      <c r="O23" s="273">
        <v>-2.0301E-3</v>
      </c>
      <c r="P23" s="273" t="s">
        <v>767</v>
      </c>
      <c r="Q23" s="338">
        <f t="shared" si="1"/>
        <v>0.99999985965518789</v>
      </c>
      <c r="R23" s="274" t="s">
        <v>846</v>
      </c>
      <c r="S23" s="274" t="s">
        <v>831</v>
      </c>
      <c r="T23" s="274" t="s">
        <v>832</v>
      </c>
      <c r="U23" s="274" t="s">
        <v>833</v>
      </c>
      <c r="V23" s="274" t="s">
        <v>834</v>
      </c>
      <c r="W23" s="274" t="s">
        <v>835</v>
      </c>
      <c r="X23" s="275" t="s">
        <v>836</v>
      </c>
      <c r="Y23" s="292"/>
      <c r="Z23" s="210"/>
    </row>
    <row r="24" spans="2:26" s="143" customFormat="1">
      <c r="B24" s="144">
        <v>13</v>
      </c>
      <c r="C24" s="145" t="str">
        <f t="shared" si="0"/>
        <v>Hannover 1 + Zone Lemmie</v>
      </c>
      <c r="D24" s="62" t="s">
        <v>247</v>
      </c>
      <c r="E24" s="165" t="s">
        <v>674</v>
      </c>
      <c r="F24" s="296" t="str">
        <f>VLOOKUP($E24,'BDEW-Standard'!$B$3:$M$94,F$9,0)</f>
        <v>1D4</v>
      </c>
      <c r="H24" s="273" t="s">
        <v>724</v>
      </c>
      <c r="I24" s="273" t="s">
        <v>725</v>
      </c>
      <c r="J24" s="273" t="s">
        <v>726</v>
      </c>
      <c r="K24" s="273" t="s">
        <v>727</v>
      </c>
      <c r="L24" s="337">
        <f>ROUND(VLOOKUP($E24,'BDEW-Standard'!$B$3:$M$94,L$9,0),1)</f>
        <v>40</v>
      </c>
      <c r="M24" s="273" t="s">
        <v>768</v>
      </c>
      <c r="N24" s="273" t="s">
        <v>769</v>
      </c>
      <c r="O24" s="273">
        <v>-1.9981999999999999E-3</v>
      </c>
      <c r="P24" s="273" t="s">
        <v>770</v>
      </c>
      <c r="Q24" s="338">
        <f t="shared" si="1"/>
        <v>0.99999980856445458</v>
      </c>
      <c r="R24" s="274" t="s">
        <v>837</v>
      </c>
      <c r="S24" s="274" t="s">
        <v>837</v>
      </c>
      <c r="T24" s="274" t="s">
        <v>837</v>
      </c>
      <c r="U24" s="274" t="s">
        <v>837</v>
      </c>
      <c r="V24" s="274" t="s">
        <v>837</v>
      </c>
      <c r="W24" s="274" t="s">
        <v>837</v>
      </c>
      <c r="X24" s="275" t="s">
        <v>837</v>
      </c>
      <c r="Y24" s="292"/>
      <c r="Z24" s="210"/>
    </row>
    <row r="25" spans="2:26" s="143" customFormat="1">
      <c r="B25" s="144">
        <v>14</v>
      </c>
      <c r="C25" s="145" t="str">
        <f t="shared" si="0"/>
        <v>Hannover 1 + Zone Lemmie</v>
      </c>
      <c r="D25" s="62" t="s">
        <v>247</v>
      </c>
      <c r="E25" s="165" t="s">
        <v>4</v>
      </c>
      <c r="F25" s="296" t="str">
        <f>VLOOKUP($E25,'BDEW-Standard'!$B$3:$M$94,F$9,0)</f>
        <v>HK3</v>
      </c>
      <c r="H25" s="273" t="s">
        <v>728</v>
      </c>
      <c r="I25" s="273" t="s">
        <v>729</v>
      </c>
      <c r="J25" s="273" t="s">
        <v>730</v>
      </c>
      <c r="K25" s="273" t="s">
        <v>731</v>
      </c>
      <c r="L25" s="337">
        <f>ROUND(VLOOKUP($E25,'BDEW-Standard'!$B$3:$M$94,L$9,0),1)</f>
        <v>40</v>
      </c>
      <c r="M25" s="273" t="s">
        <v>771</v>
      </c>
      <c r="N25" s="273" t="s">
        <v>771</v>
      </c>
      <c r="O25" s="273">
        <v>0</v>
      </c>
      <c r="P25" s="273" t="s">
        <v>771</v>
      </c>
      <c r="Q25" s="338">
        <f t="shared" si="1"/>
        <v>1.0561214108512007</v>
      </c>
      <c r="R25" s="274" t="s">
        <v>837</v>
      </c>
      <c r="S25" s="274" t="s">
        <v>837</v>
      </c>
      <c r="T25" s="274" t="s">
        <v>837</v>
      </c>
      <c r="U25" s="274" t="s">
        <v>837</v>
      </c>
      <c r="V25" s="274" t="s">
        <v>837</v>
      </c>
      <c r="W25" s="274" t="s">
        <v>837</v>
      </c>
      <c r="X25" s="275" t="s">
        <v>837</v>
      </c>
      <c r="Y25" s="292"/>
      <c r="Z25" s="210"/>
    </row>
    <row r="26" spans="2:26" s="143" customFormat="1">
      <c r="B26" s="144">
        <v>15</v>
      </c>
      <c r="C26" s="145" t="str">
        <f t="shared" si="0"/>
        <v>Hannover 1 + Zone Lemmie</v>
      </c>
      <c r="D26" s="62" t="s">
        <v>247</v>
      </c>
      <c r="E26" s="165" t="s">
        <v>675</v>
      </c>
      <c r="F26" s="296" t="str">
        <f>VLOOKUP($E26,'BDEW-Standard'!$B$3:$M$94,F$9,0)</f>
        <v>2D4</v>
      </c>
      <c r="H26" s="273" t="s">
        <v>708</v>
      </c>
      <c r="I26" s="273" t="s">
        <v>709</v>
      </c>
      <c r="J26" s="273" t="s">
        <v>710</v>
      </c>
      <c r="K26" s="273" t="s">
        <v>711</v>
      </c>
      <c r="L26" s="337">
        <f>ROUND(VLOOKUP($E26,'BDEW-Standard'!$B$3:$M$94,L$9,0),1)</f>
        <v>40</v>
      </c>
      <c r="M26" s="273" t="s">
        <v>756</v>
      </c>
      <c r="N26" s="273" t="s">
        <v>757</v>
      </c>
      <c r="O26" s="273">
        <v>-2.1757999999999999E-3</v>
      </c>
      <c r="P26" s="273" t="s">
        <v>758</v>
      </c>
      <c r="Q26" s="338">
        <f t="shared" si="1"/>
        <v>1.0000002009557505</v>
      </c>
      <c r="R26" s="274" t="s">
        <v>837</v>
      </c>
      <c r="S26" s="274" t="s">
        <v>837</v>
      </c>
      <c r="T26" s="274" t="s">
        <v>837</v>
      </c>
      <c r="U26" s="274" t="s">
        <v>837</v>
      </c>
      <c r="V26" s="274" t="s">
        <v>837</v>
      </c>
      <c r="W26" s="274" t="s">
        <v>837</v>
      </c>
      <c r="X26" s="275" t="s">
        <v>837</v>
      </c>
      <c r="Y26" s="292"/>
      <c r="Z26" s="210"/>
    </row>
    <row r="27" spans="2:26" s="143" customFormat="1">
      <c r="B27" s="144">
        <v>16</v>
      </c>
      <c r="C27" s="145" t="str">
        <f t="shared" si="0"/>
        <v>Hannover 1 + Zone Lemmie</v>
      </c>
      <c r="D27" s="62"/>
      <c r="E27" s="166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3" customFormat="1">
      <c r="B28" s="144">
        <v>17</v>
      </c>
      <c r="C28" s="145" t="str">
        <f t="shared" si="0"/>
        <v>Hannover 1 + Zone Lemmie</v>
      </c>
      <c r="D28" s="62"/>
      <c r="E28" s="166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3" customFormat="1">
      <c r="B29" s="144">
        <v>18</v>
      </c>
      <c r="C29" s="145" t="str">
        <f t="shared" si="0"/>
        <v>Hannover 1 + Zone Lemmie</v>
      </c>
      <c r="D29" s="62"/>
      <c r="E29" s="166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3" customFormat="1">
      <c r="B30" s="144">
        <v>19</v>
      </c>
      <c r="C30" s="145" t="str">
        <f t="shared" si="0"/>
        <v>Hannover 1 + Zone Lemmie</v>
      </c>
      <c r="D30" s="62"/>
      <c r="E30" s="166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3" customFormat="1">
      <c r="B31" s="144">
        <v>20</v>
      </c>
      <c r="C31" s="145" t="str">
        <f t="shared" si="0"/>
        <v>Hannover 1 + Zone Lemmie</v>
      </c>
      <c r="D31" s="62"/>
      <c r="E31" s="166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3" customFormat="1">
      <c r="B32" s="144">
        <v>21</v>
      </c>
      <c r="C32" s="145" t="str">
        <f t="shared" si="0"/>
        <v>Hannover 1 + Zone Lemmie</v>
      </c>
      <c r="D32" s="62"/>
      <c r="E32" s="166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3" customFormat="1">
      <c r="B33" s="144">
        <v>22</v>
      </c>
      <c r="C33" s="145" t="str">
        <f t="shared" si="0"/>
        <v>Hannover 1 + Zone Lemmie</v>
      </c>
      <c r="D33" s="62"/>
      <c r="E33" s="166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3" customFormat="1">
      <c r="B34" s="144">
        <v>23</v>
      </c>
      <c r="C34" s="145" t="str">
        <f t="shared" si="0"/>
        <v>Hannover 1 + Zone Lemmie</v>
      </c>
      <c r="D34" s="62"/>
      <c r="E34" s="166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3" customFormat="1">
      <c r="B35" s="144">
        <v>24</v>
      </c>
      <c r="C35" s="145" t="str">
        <f t="shared" si="0"/>
        <v>Hannover 1 + Zone Lemmie</v>
      </c>
      <c r="D35" s="62"/>
      <c r="E35" s="166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3" customFormat="1">
      <c r="B36" s="144">
        <v>25</v>
      </c>
      <c r="C36" s="145" t="str">
        <f t="shared" si="0"/>
        <v>Hannover 1 + Zone Lemmie</v>
      </c>
      <c r="D36" s="62"/>
      <c r="E36" s="166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3" customFormat="1">
      <c r="B37" s="144">
        <v>26</v>
      </c>
      <c r="C37" s="145" t="str">
        <f t="shared" si="0"/>
        <v>Hannover 1 + Zone Lemmie</v>
      </c>
      <c r="D37" s="62"/>
      <c r="E37" s="166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3" customFormat="1">
      <c r="B38" s="144">
        <v>27</v>
      </c>
      <c r="C38" s="145" t="str">
        <f t="shared" si="0"/>
        <v>Hannover 1 + Zone Lemmie</v>
      </c>
      <c r="D38" s="62"/>
      <c r="E38" s="166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3" customFormat="1">
      <c r="B39" s="144">
        <v>28</v>
      </c>
      <c r="C39" s="145" t="str">
        <f t="shared" si="0"/>
        <v>Hannover 1 + Zone Lemmie</v>
      </c>
      <c r="D39" s="62"/>
      <c r="E39" s="166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3" customFormat="1">
      <c r="B40" s="144">
        <v>29</v>
      </c>
      <c r="C40" s="145" t="str">
        <f t="shared" si="0"/>
        <v>Hannover 1 + Zone Lemmie</v>
      </c>
      <c r="D40" s="62"/>
      <c r="E40" s="166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3" customFormat="1">
      <c r="B41" s="144">
        <v>30</v>
      </c>
      <c r="C41" s="145" t="str">
        <f t="shared" si="0"/>
        <v>Hannover 1 + Zone Lemmie</v>
      </c>
      <c r="D41" s="62"/>
      <c r="E41" s="166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H11:K41 R11:Y41 F11:F41 M11:P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:F24 C13:C33 C34:C41 Q12:Q24" unlockedFormula="1"/>
    <ignoredError sqref="L12:L24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H29" sqref="H29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445</v>
      </c>
    </row>
    <row r="3" spans="2:30" ht="15" customHeight="1">
      <c r="B3" s="84"/>
    </row>
    <row r="4" spans="2:30" ht="15" customHeight="1">
      <c r="B4" s="85" t="s">
        <v>444</v>
      </c>
      <c r="C4" s="63" t="str">
        <f>Netzbetreiber!$D$9</f>
        <v>enercity Netz GmbH</v>
      </c>
      <c r="D4" s="76"/>
      <c r="G4" s="76"/>
      <c r="I4" s="76"/>
      <c r="J4" s="77"/>
      <c r="M4" s="86" t="s">
        <v>537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443</v>
      </c>
      <c r="C5" s="64" t="str">
        <f>Netzbetreiber!$D$28</f>
        <v>Hannover 1 + Zone Lemmie</v>
      </c>
      <c r="D5" s="37"/>
      <c r="E5" s="76"/>
      <c r="F5" s="76"/>
      <c r="G5" s="76"/>
      <c r="I5" s="76"/>
      <c r="J5" s="76"/>
      <c r="K5" s="76"/>
      <c r="L5" s="76"/>
      <c r="M5" s="88" t="s">
        <v>506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441</v>
      </c>
      <c r="C6" s="63" t="str">
        <f>Netzbetreiber!$D$11</f>
        <v>9870075400001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44927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406" t="s">
        <v>457</v>
      </c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8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466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428</v>
      </c>
    </row>
    <row r="10" spans="2:30" ht="72" customHeight="1" thickBot="1">
      <c r="B10" s="411" t="s">
        <v>581</v>
      </c>
      <c r="C10" s="412"/>
      <c r="D10" s="94">
        <v>2</v>
      </c>
      <c r="E10" s="95" t="str">
        <f>IF(ISERROR(HLOOKUP(E$11,$M$9:$AD$33,$D10,0)),"",HLOOKUP(E$11,$M$9:$AD$33,$D10,0))</f>
        <v/>
      </c>
      <c r="F10" s="409" t="s">
        <v>397</v>
      </c>
      <c r="G10" s="409"/>
      <c r="H10" s="409"/>
      <c r="I10" s="409"/>
      <c r="J10" s="409"/>
      <c r="K10" s="409"/>
      <c r="L10" s="410"/>
      <c r="M10" s="96" t="s">
        <v>467</v>
      </c>
      <c r="N10" s="97" t="s">
        <v>468</v>
      </c>
      <c r="O10" s="98" t="s">
        <v>469</v>
      </c>
      <c r="P10" s="99" t="s">
        <v>470</v>
      </c>
      <c r="Q10" s="99" t="s">
        <v>471</v>
      </c>
      <c r="R10" s="99" t="s">
        <v>472</v>
      </c>
      <c r="S10" s="99" t="s">
        <v>473</v>
      </c>
      <c r="T10" s="99" t="s">
        <v>474</v>
      </c>
      <c r="U10" s="99" t="s">
        <v>475</v>
      </c>
      <c r="V10" s="99" t="s">
        <v>476</v>
      </c>
      <c r="W10" s="99" t="s">
        <v>477</v>
      </c>
      <c r="X10" s="99" t="s">
        <v>478</v>
      </c>
      <c r="Y10" s="99" t="s">
        <v>479</v>
      </c>
      <c r="Z10" s="99" t="s">
        <v>480</v>
      </c>
      <c r="AA10" s="99" t="s">
        <v>481</v>
      </c>
      <c r="AB10" s="99" t="s">
        <v>482</v>
      </c>
      <c r="AC10" s="100" t="s">
        <v>483</v>
      </c>
      <c r="AD10" s="101" t="s">
        <v>429</v>
      </c>
    </row>
    <row r="11" spans="2:30" ht="15.75" thickBot="1">
      <c r="B11" s="102" t="s">
        <v>420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3">
        <f>MIN(SUMPRODUCT($M$11:$AD$11,M12:AD12),1)</f>
        <v>1</v>
      </c>
      <c r="F12" s="300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399</v>
      </c>
      <c r="C13" s="117"/>
      <c r="D13" s="111">
        <v>5</v>
      </c>
      <c r="E13" s="304">
        <f t="shared" ref="E13:E33" si="0">MIN(SUMPRODUCT($M$11:$AD$11,M13:AD13),1)</f>
        <v>0</v>
      </c>
      <c r="F13" s="301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400</v>
      </c>
      <c r="C14" s="117"/>
      <c r="D14" s="111">
        <v>6</v>
      </c>
      <c r="E14" s="304">
        <f t="shared" si="0"/>
        <v>0</v>
      </c>
      <c r="F14" s="301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402</v>
      </c>
      <c r="C15" s="117"/>
      <c r="D15" s="111">
        <v>7</v>
      </c>
      <c r="E15" s="304">
        <f t="shared" si="0"/>
        <v>0</v>
      </c>
      <c r="F15" s="301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414</v>
      </c>
      <c r="C16" s="117"/>
      <c r="D16" s="111">
        <v>8</v>
      </c>
      <c r="E16" s="304">
        <f t="shared" si="0"/>
        <v>1</v>
      </c>
      <c r="F16" s="301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415</v>
      </c>
      <c r="C17" s="117"/>
      <c r="D17" s="111">
        <v>9</v>
      </c>
      <c r="E17" s="304">
        <f t="shared" si="0"/>
        <v>1</v>
      </c>
      <c r="F17" s="301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416</v>
      </c>
      <c r="C18" s="117"/>
      <c r="D18" s="111">
        <v>10</v>
      </c>
      <c r="E18" s="304">
        <f t="shared" si="0"/>
        <v>1</v>
      </c>
      <c r="F18" s="301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403</v>
      </c>
      <c r="C19" s="117"/>
      <c r="D19" s="111">
        <v>11</v>
      </c>
      <c r="E19" s="304">
        <f t="shared" si="0"/>
        <v>1</v>
      </c>
      <c r="F19" s="301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647</v>
      </c>
      <c r="C20" s="117"/>
      <c r="D20" s="111">
        <v>12</v>
      </c>
      <c r="E20" s="304">
        <f t="shared" si="0"/>
        <v>1</v>
      </c>
      <c r="F20" s="301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417</v>
      </c>
      <c r="C21" s="117"/>
      <c r="D21" s="111">
        <v>13</v>
      </c>
      <c r="E21" s="304">
        <f t="shared" si="0"/>
        <v>1</v>
      </c>
      <c r="F21" s="301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418</v>
      </c>
      <c r="C22" s="117"/>
      <c r="D22" s="111">
        <v>14</v>
      </c>
      <c r="E22" s="304">
        <f t="shared" si="0"/>
        <v>1</v>
      </c>
      <c r="F22" s="301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419</v>
      </c>
      <c r="C23" s="117"/>
      <c r="D23" s="111">
        <v>15</v>
      </c>
      <c r="E23" s="304">
        <f t="shared" si="0"/>
        <v>0</v>
      </c>
      <c r="F23" s="301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404</v>
      </c>
      <c r="C24" s="117"/>
      <c r="D24" s="111">
        <v>16</v>
      </c>
      <c r="E24" s="304">
        <f t="shared" si="0"/>
        <v>0</v>
      </c>
      <c r="F24" s="301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405</v>
      </c>
      <c r="C25" s="117"/>
      <c r="D25" s="111">
        <v>17</v>
      </c>
      <c r="E25" s="304">
        <f t="shared" si="0"/>
        <v>0</v>
      </c>
      <c r="F25" s="301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406</v>
      </c>
      <c r="C26" s="117"/>
      <c r="D26" s="111">
        <v>18</v>
      </c>
      <c r="E26" s="304">
        <f t="shared" si="0"/>
        <v>1</v>
      </c>
      <c r="F26" s="301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407</v>
      </c>
      <c r="C27" s="117"/>
      <c r="D27" s="111">
        <v>19</v>
      </c>
      <c r="E27" s="304">
        <f t="shared" si="0"/>
        <v>0</v>
      </c>
      <c r="F27" s="301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112"/>
      <c r="N27" s="118"/>
      <c r="O27" s="119"/>
      <c r="P27" s="119"/>
      <c r="Q27" s="119"/>
      <c r="R27" s="119"/>
      <c r="S27" s="119">
        <v>1</v>
      </c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408</v>
      </c>
      <c r="C28" s="117"/>
      <c r="D28" s="111">
        <v>20</v>
      </c>
      <c r="E28" s="304">
        <f t="shared" si="0"/>
        <v>0</v>
      </c>
      <c r="F28" s="301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409</v>
      </c>
      <c r="C29" s="117"/>
      <c r="D29" s="111">
        <v>21</v>
      </c>
      <c r="E29" s="304">
        <f t="shared" si="0"/>
        <v>0</v>
      </c>
      <c r="F29" s="301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410</v>
      </c>
      <c r="C30" s="117"/>
      <c r="D30" s="111">
        <v>22</v>
      </c>
      <c r="E30" s="304">
        <f t="shared" si="0"/>
        <v>0</v>
      </c>
      <c r="F30" s="301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411</v>
      </c>
      <c r="C31" s="117"/>
      <c r="D31" s="111">
        <v>23</v>
      </c>
      <c r="E31" s="304">
        <f t="shared" si="0"/>
        <v>1</v>
      </c>
      <c r="F31" s="301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412</v>
      </c>
      <c r="C32" s="117"/>
      <c r="D32" s="111">
        <v>24</v>
      </c>
      <c r="E32" s="304">
        <f t="shared" si="0"/>
        <v>1</v>
      </c>
      <c r="F32" s="301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413</v>
      </c>
      <c r="C33" s="123"/>
      <c r="D33" s="124">
        <v>25</v>
      </c>
      <c r="E33" s="305">
        <f t="shared" si="0"/>
        <v>0</v>
      </c>
      <c r="F33" s="302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zoomScale="80" zoomScaleNormal="80" workbookViewId="0">
      <selection activeCell="B12" sqref="B12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1" t="s">
        <v>346</v>
      </c>
      <c r="B1" s="212">
        <v>42173</v>
      </c>
      <c r="D1" s="131" t="s">
        <v>453</v>
      </c>
      <c r="F1" s="213" t="s">
        <v>543</v>
      </c>
      <c r="N1" s="214"/>
    </row>
    <row r="2" spans="1:14" ht="25.5">
      <c r="A2" s="215" t="s">
        <v>270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7" t="str">
        <f t="shared" si="3"/>
        <v>HK3</v>
      </c>
      <c r="D13" s="334" t="s">
        <v>650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8" t="s">
        <v>245</v>
      </c>
      <c r="B95" s="128" t="s">
        <v>50</v>
      </c>
      <c r="C95" s="128" t="s">
        <v>316</v>
      </c>
      <c r="D95" s="231" t="s">
        <v>271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8" t="s">
        <v>245</v>
      </c>
      <c r="B96" s="128" t="s">
        <v>55</v>
      </c>
      <c r="C96" s="128" t="s">
        <v>321</v>
      </c>
      <c r="D96" s="231" t="s">
        <v>271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8" t="s">
        <v>245</v>
      </c>
      <c r="B97" s="128" t="s">
        <v>60</v>
      </c>
      <c r="C97" s="128" t="s">
        <v>326</v>
      </c>
      <c r="D97" s="231" t="s">
        <v>271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8" t="s">
        <v>245</v>
      </c>
      <c r="B98" s="128" t="s">
        <v>65</v>
      </c>
      <c r="C98" s="128" t="s">
        <v>331</v>
      </c>
      <c r="D98" s="231" t="s">
        <v>271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8" t="s">
        <v>245</v>
      </c>
      <c r="B99" s="128" t="s">
        <v>18</v>
      </c>
      <c r="C99" s="128" t="s">
        <v>284</v>
      </c>
      <c r="D99" s="231" t="s">
        <v>271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8" t="s">
        <v>245</v>
      </c>
      <c r="B100" s="128" t="s">
        <v>22</v>
      </c>
      <c r="C100" s="128" t="s">
        <v>288</v>
      </c>
      <c r="D100" s="231" t="s">
        <v>271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8" t="s">
        <v>245</v>
      </c>
      <c r="B101" s="128" t="s">
        <v>26</v>
      </c>
      <c r="C101" s="128" t="s">
        <v>292</v>
      </c>
      <c r="D101" s="231" t="s">
        <v>271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8" t="s">
        <v>245</v>
      </c>
      <c r="B102" s="128" t="s">
        <v>30</v>
      </c>
      <c r="C102" s="128" t="s">
        <v>296</v>
      </c>
      <c r="D102" s="231" t="s">
        <v>271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8" t="s">
        <v>245</v>
      </c>
      <c r="B103" s="128" t="s">
        <v>34</v>
      </c>
      <c r="C103" s="128" t="s">
        <v>300</v>
      </c>
      <c r="D103" s="231" t="s">
        <v>271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8" t="s">
        <v>245</v>
      </c>
      <c r="B104" s="128" t="s">
        <v>38</v>
      </c>
      <c r="C104" s="128" t="s">
        <v>304</v>
      </c>
      <c r="D104" s="231" t="s">
        <v>271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8" t="s">
        <v>245</v>
      </c>
      <c r="B105" s="128" t="s">
        <v>42</v>
      </c>
      <c r="C105" s="128" t="s">
        <v>308</v>
      </c>
      <c r="D105" s="231" t="s">
        <v>271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8" t="s">
        <v>245</v>
      </c>
      <c r="B106" s="128" t="s">
        <v>46</v>
      </c>
      <c r="C106" s="128" t="s">
        <v>312</v>
      </c>
      <c r="D106" s="231" t="s">
        <v>271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8" t="s">
        <v>245</v>
      </c>
      <c r="B107" s="128" t="s">
        <v>51</v>
      </c>
      <c r="C107" s="128" t="s">
        <v>317</v>
      </c>
      <c r="D107" s="231" t="s">
        <v>271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8" t="s">
        <v>245</v>
      </c>
      <c r="B108" s="128" t="s">
        <v>56</v>
      </c>
      <c r="C108" s="128" t="s">
        <v>322</v>
      </c>
      <c r="D108" s="231" t="s">
        <v>271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8" t="s">
        <v>245</v>
      </c>
      <c r="B109" s="128" t="s">
        <v>61</v>
      </c>
      <c r="C109" s="128" t="s">
        <v>327</v>
      </c>
      <c r="D109" s="231" t="s">
        <v>271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8" t="s">
        <v>245</v>
      </c>
      <c r="B110" s="128" t="s">
        <v>66</v>
      </c>
      <c r="C110" s="128" t="s">
        <v>332</v>
      </c>
      <c r="D110" s="231" t="s">
        <v>271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8" t="s">
        <v>245</v>
      </c>
      <c r="B111" s="128" t="s">
        <v>6</v>
      </c>
      <c r="C111" s="128" t="s">
        <v>272</v>
      </c>
      <c r="D111" s="231" t="s">
        <v>271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8" t="s">
        <v>245</v>
      </c>
      <c r="B112" s="128" t="s">
        <v>7</v>
      </c>
      <c r="C112" s="128" t="s">
        <v>273</v>
      </c>
      <c r="D112" s="231" t="s">
        <v>271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8" t="s">
        <v>245</v>
      </c>
      <c r="B113" s="128" t="s">
        <v>8</v>
      </c>
      <c r="C113" s="128" t="s">
        <v>274</v>
      </c>
      <c r="D113" s="231" t="s">
        <v>271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8" t="s">
        <v>245</v>
      </c>
      <c r="B114" s="128" t="s">
        <v>9</v>
      </c>
      <c r="C114" s="128" t="s">
        <v>275</v>
      </c>
      <c r="D114" s="231" t="s">
        <v>271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8" t="s">
        <v>245</v>
      </c>
      <c r="B115" s="128" t="s">
        <v>19</v>
      </c>
      <c r="C115" s="128" t="s">
        <v>285</v>
      </c>
      <c r="D115" s="231" t="s">
        <v>271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8" t="s">
        <v>245</v>
      </c>
      <c r="B116" s="128" t="s">
        <v>23</v>
      </c>
      <c r="C116" s="128" t="s">
        <v>289</v>
      </c>
      <c r="D116" s="231" t="s">
        <v>271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8" t="s">
        <v>245</v>
      </c>
      <c r="B117" s="128" t="s">
        <v>27</v>
      </c>
      <c r="C117" s="128" t="s">
        <v>293</v>
      </c>
      <c r="D117" s="231" t="s">
        <v>271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8" t="s">
        <v>245</v>
      </c>
      <c r="B118" s="128" t="s">
        <v>31</v>
      </c>
      <c r="C118" s="128" t="s">
        <v>297</v>
      </c>
      <c r="D118" s="231" t="s">
        <v>271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8" t="s">
        <v>245</v>
      </c>
      <c r="B119" s="128" t="s">
        <v>10</v>
      </c>
      <c r="C119" s="128" t="s">
        <v>276</v>
      </c>
      <c r="D119" s="231" t="s">
        <v>271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8" t="s">
        <v>245</v>
      </c>
      <c r="B120" s="128" t="s">
        <v>12</v>
      </c>
      <c r="C120" s="128" t="s">
        <v>278</v>
      </c>
      <c r="D120" s="231" t="s">
        <v>271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8" t="s">
        <v>245</v>
      </c>
      <c r="B121" s="128" t="s">
        <v>14</v>
      </c>
      <c r="C121" s="128" t="s">
        <v>280</v>
      </c>
      <c r="D121" s="231" t="s">
        <v>271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8" t="s">
        <v>245</v>
      </c>
      <c r="B122" s="128" t="s">
        <v>16</v>
      </c>
      <c r="C122" s="128" t="s">
        <v>282</v>
      </c>
      <c r="D122" s="231" t="s">
        <v>271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8" t="s">
        <v>245</v>
      </c>
      <c r="B123" s="128" t="s">
        <v>52</v>
      </c>
      <c r="C123" s="128" t="s">
        <v>318</v>
      </c>
      <c r="D123" s="231" t="s">
        <v>271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8" t="s">
        <v>245</v>
      </c>
      <c r="B124" s="128" t="s">
        <v>57</v>
      </c>
      <c r="C124" s="128" t="s">
        <v>323</v>
      </c>
      <c r="D124" s="231" t="s">
        <v>271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8" t="s">
        <v>245</v>
      </c>
      <c r="B125" s="128" t="s">
        <v>62</v>
      </c>
      <c r="C125" s="128" t="s">
        <v>328</v>
      </c>
      <c r="D125" s="231" t="s">
        <v>271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8" t="s">
        <v>245</v>
      </c>
      <c r="B126" s="128" t="s">
        <v>67</v>
      </c>
      <c r="C126" s="128" t="s">
        <v>333</v>
      </c>
      <c r="D126" s="231" t="s">
        <v>271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8" t="s">
        <v>245</v>
      </c>
      <c r="B127" s="128" t="s">
        <v>20</v>
      </c>
      <c r="C127" s="128" t="s">
        <v>286</v>
      </c>
      <c r="D127" s="231" t="s">
        <v>271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8" t="s">
        <v>245</v>
      </c>
      <c r="B128" s="128" t="s">
        <v>24</v>
      </c>
      <c r="C128" s="128" t="s">
        <v>290</v>
      </c>
      <c r="D128" s="231" t="s">
        <v>271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8" t="s">
        <v>245</v>
      </c>
      <c r="B129" s="128" t="s">
        <v>28</v>
      </c>
      <c r="C129" s="128" t="s">
        <v>294</v>
      </c>
      <c r="D129" s="231" t="s">
        <v>271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8" t="s">
        <v>245</v>
      </c>
      <c r="B130" s="128" t="s">
        <v>32</v>
      </c>
      <c r="C130" s="128" t="s">
        <v>298</v>
      </c>
      <c r="D130" s="231" t="s">
        <v>271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8" t="s">
        <v>245</v>
      </c>
      <c r="B131" s="128" t="s">
        <v>21</v>
      </c>
      <c r="C131" s="128" t="s">
        <v>287</v>
      </c>
      <c r="D131" s="231" t="s">
        <v>271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8" t="s">
        <v>245</v>
      </c>
      <c r="B132" s="128" t="s">
        <v>25</v>
      </c>
      <c r="C132" s="128" t="s">
        <v>291</v>
      </c>
      <c r="D132" s="231" t="s">
        <v>271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8" t="s">
        <v>245</v>
      </c>
      <c r="B133" s="128" t="s">
        <v>29</v>
      </c>
      <c r="C133" s="128" t="s">
        <v>295</v>
      </c>
      <c r="D133" s="231" t="s">
        <v>271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8" t="s">
        <v>245</v>
      </c>
      <c r="B134" s="128" t="s">
        <v>33</v>
      </c>
      <c r="C134" s="128" t="s">
        <v>299</v>
      </c>
      <c r="D134" s="231" t="s">
        <v>271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8" t="s">
        <v>245</v>
      </c>
      <c r="B135" s="128" t="s">
        <v>35</v>
      </c>
      <c r="C135" s="128" t="s">
        <v>301</v>
      </c>
      <c r="D135" s="231" t="s">
        <v>271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8" t="s">
        <v>245</v>
      </c>
      <c r="B136" s="128" t="s">
        <v>39</v>
      </c>
      <c r="C136" s="128" t="s">
        <v>305</v>
      </c>
      <c r="D136" s="231" t="s">
        <v>271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8" t="s">
        <v>245</v>
      </c>
      <c r="B137" s="128" t="s">
        <v>43</v>
      </c>
      <c r="C137" s="128" t="s">
        <v>309</v>
      </c>
      <c r="D137" s="231" t="s">
        <v>271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8" t="s">
        <v>245</v>
      </c>
      <c r="B138" s="128" t="s">
        <v>47</v>
      </c>
      <c r="C138" s="128" t="s">
        <v>313</v>
      </c>
      <c r="D138" s="231" t="s">
        <v>271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8" t="s">
        <v>245</v>
      </c>
      <c r="B139" s="128" t="s">
        <v>36</v>
      </c>
      <c r="C139" s="128" t="s">
        <v>302</v>
      </c>
      <c r="D139" s="231" t="s">
        <v>271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8" t="s">
        <v>245</v>
      </c>
      <c r="B140" s="128" t="s">
        <v>40</v>
      </c>
      <c r="C140" s="128" t="s">
        <v>306</v>
      </c>
      <c r="D140" s="231" t="s">
        <v>271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8" t="s">
        <v>245</v>
      </c>
      <c r="B141" s="128" t="s">
        <v>44</v>
      </c>
      <c r="C141" s="128" t="s">
        <v>310</v>
      </c>
      <c r="D141" s="231" t="s">
        <v>271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8" t="s">
        <v>245</v>
      </c>
      <c r="B142" s="128" t="s">
        <v>48</v>
      </c>
      <c r="C142" s="128" t="s">
        <v>314</v>
      </c>
      <c r="D142" s="231" t="s">
        <v>271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8" t="s">
        <v>245</v>
      </c>
      <c r="B143" s="128" t="s">
        <v>11</v>
      </c>
      <c r="C143" s="128" t="s">
        <v>277</v>
      </c>
      <c r="D143" s="231" t="s">
        <v>271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8" t="s">
        <v>245</v>
      </c>
      <c r="B144" s="128" t="s">
        <v>13</v>
      </c>
      <c r="C144" s="128" t="s">
        <v>279</v>
      </c>
      <c r="D144" s="231" t="s">
        <v>271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8" t="s">
        <v>245</v>
      </c>
      <c r="B145" s="128" t="s">
        <v>15</v>
      </c>
      <c r="C145" s="128" t="s">
        <v>281</v>
      </c>
      <c r="D145" s="231" t="s">
        <v>271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8" t="s">
        <v>245</v>
      </c>
      <c r="B146" s="128" t="s">
        <v>17</v>
      </c>
      <c r="C146" s="128" t="s">
        <v>283</v>
      </c>
      <c r="D146" s="231" t="s">
        <v>271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8" t="s">
        <v>245</v>
      </c>
      <c r="B147" s="128" t="s">
        <v>37</v>
      </c>
      <c r="C147" s="128" t="s">
        <v>303</v>
      </c>
      <c r="D147" s="231" t="s">
        <v>271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8" t="s">
        <v>245</v>
      </c>
      <c r="B148" s="128" t="s">
        <v>41</v>
      </c>
      <c r="C148" s="128" t="s">
        <v>307</v>
      </c>
      <c r="D148" s="231" t="s">
        <v>271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8" t="s">
        <v>245</v>
      </c>
      <c r="B149" s="128" t="s">
        <v>45</v>
      </c>
      <c r="C149" s="128" t="s">
        <v>311</v>
      </c>
      <c r="D149" s="231" t="s">
        <v>271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8" t="s">
        <v>245</v>
      </c>
      <c r="B150" s="128" t="s">
        <v>49</v>
      </c>
      <c r="C150" s="128" t="s">
        <v>315</v>
      </c>
      <c r="D150" s="231" t="s">
        <v>271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8" t="s">
        <v>245</v>
      </c>
      <c r="B151" s="128" t="s">
        <v>53</v>
      </c>
      <c r="C151" s="128" t="s">
        <v>319</v>
      </c>
      <c r="D151" s="231" t="s">
        <v>271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8" t="s">
        <v>245</v>
      </c>
      <c r="B152" s="128" t="s">
        <v>58</v>
      </c>
      <c r="C152" s="128" t="s">
        <v>324</v>
      </c>
      <c r="D152" s="231" t="s">
        <v>271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8" t="s">
        <v>245</v>
      </c>
      <c r="B153" s="128" t="s">
        <v>63</v>
      </c>
      <c r="C153" s="128" t="s">
        <v>329</v>
      </c>
      <c r="D153" s="231" t="s">
        <v>271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8" t="s">
        <v>245</v>
      </c>
      <c r="B154" s="128" t="s">
        <v>68</v>
      </c>
      <c r="C154" s="128" t="s">
        <v>334</v>
      </c>
      <c r="D154" s="231" t="s">
        <v>271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8" t="s">
        <v>245</v>
      </c>
      <c r="B155" s="128" t="s">
        <v>54</v>
      </c>
      <c r="C155" s="128" t="s">
        <v>320</v>
      </c>
      <c r="D155" s="231" t="s">
        <v>271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8" t="s">
        <v>245</v>
      </c>
      <c r="B156" s="128" t="s">
        <v>59</v>
      </c>
      <c r="C156" s="128" t="s">
        <v>325</v>
      </c>
      <c r="D156" s="231" t="s">
        <v>271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8" t="s">
        <v>245</v>
      </c>
      <c r="B157" s="128" t="s">
        <v>64</v>
      </c>
      <c r="C157" s="128" t="s">
        <v>330</v>
      </c>
      <c r="D157" s="231" t="s">
        <v>271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8" t="s">
        <v>245</v>
      </c>
      <c r="B158" s="128" t="s">
        <v>69</v>
      </c>
      <c r="C158" s="128" t="s">
        <v>335</v>
      </c>
      <c r="D158" s="231" t="s">
        <v>271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8" customWidth="1"/>
    <col min="16" max="16" width="16.5703125" style="233" customWidth="1"/>
    <col min="17" max="16384" width="11.42578125" style="233"/>
  </cols>
  <sheetData>
    <row r="1" spans="1:16" s="232" customFormat="1">
      <c r="A1" s="131" t="s">
        <v>454</v>
      </c>
      <c r="B1" s="128"/>
      <c r="D1" s="213" t="s">
        <v>543</v>
      </c>
    </row>
    <row r="2" spans="1:16">
      <c r="A2" s="233"/>
      <c r="B2" s="232" t="s">
        <v>455</v>
      </c>
    </row>
    <row r="3" spans="1:16" ht="20.100000000000001" customHeight="1">
      <c r="A3" s="413" t="s">
        <v>248</v>
      </c>
      <c r="B3" s="234" t="s">
        <v>86</v>
      </c>
      <c r="C3" s="235"/>
      <c r="D3" s="415" t="s">
        <v>456</v>
      </c>
      <c r="E3" s="416"/>
      <c r="F3" s="416"/>
      <c r="G3" s="416"/>
      <c r="H3" s="416"/>
      <c r="I3" s="416"/>
      <c r="J3" s="417"/>
      <c r="K3" s="236"/>
      <c r="L3" s="236"/>
      <c r="M3" s="236"/>
      <c r="N3" s="236"/>
      <c r="O3" s="237"/>
      <c r="P3" s="236"/>
    </row>
    <row r="4" spans="1:16" ht="20.100000000000001" customHeight="1">
      <c r="A4" s="414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367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367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#02</vt:lpstr>
      <vt:lpstr>SLP-Temp-Gebiet #01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Ebeling, Stefan</cp:lastModifiedBy>
  <cp:lastPrinted>2015-03-20T22:59:10Z</cp:lastPrinted>
  <dcterms:created xsi:type="dcterms:W3CDTF">2015-01-15T05:25:41Z</dcterms:created>
  <dcterms:modified xsi:type="dcterms:W3CDTF">2022-12-02T07:11:18Z</dcterms:modified>
</cp:coreProperties>
</file>